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8.xml" ContentType="application/vnd.openxmlformats-officedocument.drawingml.chart+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esar\Documents\"/>
    </mc:Choice>
  </mc:AlternateContent>
  <bookViews>
    <workbookView xWindow="0" yWindow="0" windowWidth="20490" windowHeight="7545" tabRatio="938" firstSheet="3" activeTab="10"/>
  </bookViews>
  <sheets>
    <sheet name="S.H-INGRESOS" sheetId="55" r:id="rId1"/>
    <sheet name="ESTIMACIÓN DE INGRESOS" sheetId="53" r:id="rId2"/>
    <sheet name="PRESUP.EGRESOS FUENTE FINANCIAM" sheetId="14" r:id="rId3"/>
    <sheet name="S.H. EGRESOS" sheetId="56" r:id="rId4"/>
    <sheet name="PROYECCIONES INGRESOS" sheetId="10" r:id="rId5"/>
    <sheet name="PROYECCIONES EGRESOS" sheetId="11" r:id="rId6"/>
    <sheet name="CLASIFIC.ADMINISTRATIVA" sheetId="25" r:id="rId7"/>
    <sheet name="CLASIFIC.FUNCIONAL DEL GASTO" sheetId="24" r:id="rId8"/>
    <sheet name="PRES. CLASIF.  PROGRAMATICA" sheetId="57" r:id="rId9"/>
    <sheet name="ESTUDIOS ACTUARIALES" sheetId="54" r:id="rId10"/>
    <sheet name="PLANTILLA  " sheetId="32" r:id="rId11"/>
    <sheet name=" CAT. FUNCION, SUB FUNCION" sheetId="21" r:id="rId12"/>
  </sheets>
  <externalReferences>
    <externalReference r:id="rId13"/>
  </externalReferences>
  <definedNames>
    <definedName name="_xlnm._FilterDatabase" localSheetId="7" hidden="1">'CLASIFIC.FUNCIONAL DEL GASTO'!$A$6:$F$147</definedName>
    <definedName name="_xlnm._FilterDatabase" localSheetId="1" hidden="1">'ESTIMACIÓN DE INGRESOS'!$A$6:$C$180</definedName>
    <definedName name="_xlnm._FilterDatabase" localSheetId="9" hidden="1">'ESTUDIOS ACTUARIALES'!$A$5:$G$51</definedName>
    <definedName name="_xlnm._FilterDatabase" localSheetId="2" hidden="1">'PRESUP.EGRESOS FUENTE FINANCIAM'!$A$7:$Q$432</definedName>
    <definedName name="_xlnm._FilterDatabase" localSheetId="5" hidden="1">'PROYECCIONES EGRESOS'!$A$6:$I$78</definedName>
    <definedName name="_xlnm._FilterDatabase" localSheetId="4" hidden="1">'PROYECCIONES INGRESOS'!$A$6:$I$69</definedName>
    <definedName name="_xlnm._FilterDatabase" localSheetId="3" hidden="1">'S.H. EGRESOS'!$A$6:$G$85</definedName>
    <definedName name="_xlnm._FilterDatabase" localSheetId="0" hidden="1">'S.H-INGRESOS'!$A$6:$G$6</definedName>
    <definedName name="_xlnm.Print_Area" localSheetId="10">'PLANTILLA  '!$A$1:$DE$177</definedName>
    <definedName name="_xlnm.Print_Area" localSheetId="8">'PRES. CLASIF.  PROGRAMATICA'!$A$1:$F$46</definedName>
    <definedName name="_xlnm.Print_Titles" localSheetId="11">' CAT. FUNCION, SUB FUNCION'!$2:$2</definedName>
    <definedName name="_xlnm.Print_Titles" localSheetId="6">CLASIFIC.ADMINISTRATIVA!$1:$5</definedName>
    <definedName name="_xlnm.Print_Titles" localSheetId="7">'CLASIFIC.FUNCIONAL DEL GASTO'!$1:$3</definedName>
    <definedName name="_xlnm.Print_Titles" localSheetId="1">'ESTIMACIÓN DE INGRESOS'!$1:$2</definedName>
    <definedName name="_xlnm.Print_Titles" localSheetId="10">'PLANTILLA  '!$1:$7</definedName>
    <definedName name="_xlnm.Print_Titles" localSheetId="2">'PRESUP.EGRESOS FUENTE FINANCIAM'!$1:$4</definedName>
    <definedName name="_xlnm.Print_Titles" localSheetId="5">'PROYECCIONES EGRESOS'!$1:$2</definedName>
    <definedName name="_xlnm.Print_Titles" localSheetId="4">'PROYECCIONES INGRESOS'!$1:$1</definedName>
    <definedName name="_xlnm.Print_Titles" localSheetId="3">'S.H. EGRESOS'!$1:$2</definedName>
    <definedName name="_xlnm.Print_Titles" localSheetId="0">'S.H-INGRESOS'!$1:$1</definedName>
  </definedNames>
  <calcPr calcId="152511"/>
</workbook>
</file>

<file path=xl/calcChain.xml><?xml version="1.0" encoding="utf-8"?>
<calcChain xmlns="http://schemas.openxmlformats.org/spreadsheetml/2006/main">
  <c r="J55" i="11" l="1"/>
  <c r="J46" i="11"/>
  <c r="J52" i="11"/>
  <c r="J45" i="11"/>
  <c r="J36" i="11"/>
  <c r="J38" i="11"/>
  <c r="J39" i="11"/>
  <c r="J26" i="11"/>
  <c r="J27" i="11"/>
  <c r="J28" i="11"/>
  <c r="J29" i="11"/>
  <c r="J30" i="11"/>
  <c r="J31" i="11"/>
  <c r="J32" i="11"/>
  <c r="J33" i="11"/>
  <c r="J25" i="11"/>
  <c r="J21" i="11"/>
  <c r="J16" i="11"/>
  <c r="J18" i="11"/>
  <c r="J19" i="11"/>
  <c r="J20" i="11"/>
  <c r="J23" i="11"/>
  <c r="J15" i="11"/>
  <c r="J8" i="11"/>
  <c r="J9" i="11"/>
  <c r="J11" i="11"/>
  <c r="J7" i="11"/>
  <c r="F70" i="11"/>
  <c r="BG170" i="32" l="1"/>
  <c r="BG167" i="32"/>
  <c r="BG165" i="32"/>
  <c r="BG164" i="32"/>
  <c r="BG144" i="32"/>
  <c r="BG140" i="32"/>
  <c r="BG139" i="32"/>
  <c r="BG138" i="32"/>
  <c r="BG137" i="32"/>
  <c r="BG136" i="32"/>
  <c r="BG134" i="32"/>
  <c r="BG133" i="32"/>
  <c r="BG125" i="32"/>
  <c r="BG124" i="32"/>
  <c r="BG123" i="32"/>
  <c r="BG122" i="32"/>
  <c r="BG117" i="32"/>
  <c r="BG115" i="32"/>
  <c r="BG111" i="32"/>
  <c r="BG110" i="32"/>
  <c r="BG109" i="32"/>
  <c r="BG106" i="32"/>
  <c r="BG105" i="32"/>
  <c r="BG104" i="32"/>
  <c r="BG93" i="32"/>
  <c r="BG92" i="32"/>
  <c r="BG87" i="32"/>
  <c r="BG86" i="32"/>
  <c r="BG72" i="32"/>
  <c r="BG70" i="32"/>
  <c r="BG68" i="32"/>
  <c r="BG66" i="32"/>
  <c r="BG56" i="32"/>
  <c r="BG50" i="32"/>
  <c r="BG46" i="32"/>
  <c r="BG42" i="32"/>
  <c r="BG10" i="32"/>
  <c r="BG11" i="32"/>
  <c r="BG12" i="32"/>
  <c r="BG13" i="32"/>
  <c r="BG14" i="32"/>
  <c r="BG15" i="32"/>
  <c r="BG16" i="32"/>
  <c r="BG17" i="32"/>
  <c r="BG18" i="32"/>
  <c r="BG19" i="32"/>
  <c r="BG20" i="32"/>
  <c r="BG21" i="32"/>
  <c r="BG22" i="32"/>
  <c r="BG23" i="32"/>
  <c r="BG24" i="32"/>
  <c r="BG25" i="32"/>
  <c r="BG26" i="32"/>
  <c r="BG27" i="32"/>
  <c r="BG28" i="32"/>
  <c r="BG29" i="32"/>
  <c r="BG30" i="32"/>
  <c r="BG31" i="32"/>
  <c r="BG32" i="32"/>
  <c r="BG33" i="32"/>
  <c r="BG34" i="32"/>
  <c r="BG35" i="32"/>
  <c r="BG36" i="32"/>
  <c r="BG37" i="32"/>
  <c r="BG38" i="32"/>
  <c r="BG39" i="32"/>
  <c r="BG40" i="32"/>
  <c r="BG41" i="32"/>
  <c r="BG43" i="32"/>
  <c r="BG44" i="32"/>
  <c r="BG45" i="32"/>
  <c r="BG47" i="32"/>
  <c r="BG48" i="32"/>
  <c r="BG49" i="32"/>
  <c r="BG51" i="32"/>
  <c r="BG52" i="32"/>
  <c r="BG53" i="32"/>
  <c r="BG54" i="32"/>
  <c r="BG55" i="32"/>
  <c r="BG57" i="32"/>
  <c r="BG58" i="32"/>
  <c r="BG59" i="32"/>
  <c r="BG60" i="32"/>
  <c r="BG61" i="32"/>
  <c r="BG62" i="32"/>
  <c r="BG63" i="32"/>
  <c r="BG64" i="32"/>
  <c r="BG65" i="32"/>
  <c r="BG67" i="32"/>
  <c r="BG69" i="32"/>
  <c r="BG71" i="32"/>
  <c r="BG73" i="32"/>
  <c r="BG74" i="32"/>
  <c r="BG75" i="32"/>
  <c r="BG76" i="32"/>
  <c r="BG77" i="32"/>
  <c r="BG78" i="32"/>
  <c r="BG79" i="32"/>
  <c r="BG80" i="32"/>
  <c r="BG81" i="32"/>
  <c r="BG82" i="32"/>
  <c r="BG83" i="32"/>
  <c r="BG84" i="32"/>
  <c r="BG85" i="32"/>
  <c r="BG88" i="32"/>
  <c r="BG89" i="32"/>
  <c r="BG90" i="32"/>
  <c r="BG91" i="32"/>
  <c r="BG94" i="32"/>
  <c r="BG95" i="32"/>
  <c r="BG96" i="32"/>
  <c r="BG97" i="32"/>
  <c r="BG98" i="32"/>
  <c r="BG99" i="32"/>
  <c r="BG100" i="32"/>
  <c r="BG101" i="32"/>
  <c r="BG102" i="32"/>
  <c r="BG103" i="32"/>
  <c r="BG107" i="32"/>
  <c r="BG108" i="32"/>
  <c r="BG112" i="32"/>
  <c r="BG113" i="32"/>
  <c r="BG114" i="32"/>
  <c r="BG116" i="32"/>
  <c r="BG118" i="32"/>
  <c r="BG119" i="32"/>
  <c r="BG120" i="32"/>
  <c r="BG121" i="32"/>
  <c r="BG126" i="32"/>
  <c r="BG127" i="32"/>
  <c r="BG128" i="32"/>
  <c r="BG129" i="32"/>
  <c r="BG130" i="32"/>
  <c r="BG131" i="32"/>
  <c r="BG132" i="32"/>
  <c r="BG135" i="32"/>
  <c r="BG141" i="32"/>
  <c r="BG142" i="32"/>
  <c r="BG143" i="32"/>
  <c r="BG145" i="32"/>
  <c r="BG146" i="32"/>
  <c r="BG147" i="32"/>
  <c r="BG148" i="32"/>
  <c r="BG149" i="32"/>
  <c r="BG150" i="32"/>
  <c r="BG151" i="32"/>
  <c r="BG152" i="32"/>
  <c r="BG153" i="32"/>
  <c r="BG154" i="32"/>
  <c r="BG155" i="32"/>
  <c r="BG156" i="32"/>
  <c r="BG157" i="32"/>
  <c r="BG158" i="32"/>
  <c r="BG159" i="32"/>
  <c r="BG160" i="32"/>
  <c r="BG161" i="32"/>
  <c r="BG162" i="32"/>
  <c r="BG163" i="32"/>
  <c r="BG166" i="32"/>
  <c r="BG168" i="32"/>
  <c r="BG169" i="32"/>
  <c r="BG171" i="32"/>
  <c r="BG9" i="32"/>
  <c r="BG8" i="32"/>
  <c r="AQ163" i="32"/>
  <c r="BO163" i="32" s="1"/>
  <c r="CV163" i="32" s="1"/>
  <c r="AQ164" i="32"/>
  <c r="AQ165" i="32"/>
  <c r="BO165" i="32" s="1"/>
  <c r="AQ166" i="32"/>
  <c r="BO166" i="32" s="1"/>
  <c r="CV166" i="32" s="1"/>
  <c r="AQ167" i="32"/>
  <c r="BO167" i="32" s="1"/>
  <c r="CV167" i="32" s="1"/>
  <c r="AQ168" i="32"/>
  <c r="BO168" i="32" s="1"/>
  <c r="AQ169" i="32"/>
  <c r="BO169" i="32" s="1"/>
  <c r="AQ170" i="32"/>
  <c r="BO170" i="32" s="1"/>
  <c r="CV170" i="32" s="1"/>
  <c r="AQ120" i="32"/>
  <c r="BO120" i="32" s="1"/>
  <c r="AQ121" i="32"/>
  <c r="BO121" i="32" s="1"/>
  <c r="AQ122" i="32"/>
  <c r="BO122" i="32" s="1"/>
  <c r="AQ123" i="32"/>
  <c r="BO123" i="32" s="1"/>
  <c r="CV123" i="32" s="1"/>
  <c r="AQ124" i="32"/>
  <c r="BO124" i="32" s="1"/>
  <c r="AQ125" i="32"/>
  <c r="BO125" i="32" s="1"/>
  <c r="AQ126" i="32"/>
  <c r="BO126" i="32" s="1"/>
  <c r="AQ127" i="32"/>
  <c r="BO127" i="32" s="1"/>
  <c r="CV127" i="32" s="1"/>
  <c r="AQ21" i="32"/>
  <c r="BO21" i="32" s="1"/>
  <c r="BO164" i="32" l="1"/>
  <c r="CV164" i="32"/>
  <c r="CV124" i="32"/>
  <c r="CV120" i="32"/>
  <c r="CV21" i="32"/>
  <c r="CV169" i="32"/>
  <c r="CV165" i="32"/>
  <c r="CV168" i="32"/>
  <c r="CV126" i="32"/>
  <c r="CV122" i="32"/>
  <c r="CV121" i="32"/>
  <c r="CV125" i="32"/>
  <c r="AQ34" i="32"/>
  <c r="AQ35" i="32"/>
  <c r="AQ130" i="32"/>
  <c r="BO130" i="32" s="1"/>
  <c r="CV130" i="32" s="1"/>
  <c r="AQ131" i="32"/>
  <c r="BO131" i="32" s="1"/>
  <c r="AQ132" i="32"/>
  <c r="BO132" i="32" s="1"/>
  <c r="AQ133" i="32"/>
  <c r="BO133" i="32" s="1"/>
  <c r="CV133" i="32" s="1"/>
  <c r="AQ134" i="32"/>
  <c r="BO134" i="32" s="1"/>
  <c r="CV134" i="32" s="1"/>
  <c r="AQ135" i="32"/>
  <c r="BO135" i="32" s="1"/>
  <c r="AQ136" i="32"/>
  <c r="BO136" i="32" s="1"/>
  <c r="AQ137" i="32"/>
  <c r="BO137" i="32" s="1"/>
  <c r="CV137" i="32" s="1"/>
  <c r="AQ138" i="32"/>
  <c r="BO138" i="32" s="1"/>
  <c r="CV138" i="32" s="1"/>
  <c r="AQ114" i="32"/>
  <c r="BO114" i="32" s="1"/>
  <c r="CV114" i="32" s="1"/>
  <c r="AQ115" i="32"/>
  <c r="BO115" i="32" s="1"/>
  <c r="AQ116" i="32"/>
  <c r="AQ117" i="32"/>
  <c r="BO117" i="32" s="1"/>
  <c r="CV117" i="32" s="1"/>
  <c r="AQ118" i="32"/>
  <c r="BO118" i="32" s="1"/>
  <c r="CV118" i="32" s="1"/>
  <c r="AQ119" i="32"/>
  <c r="BO119" i="32" s="1"/>
  <c r="AQ128" i="32"/>
  <c r="BO128" i="32"/>
  <c r="AQ129" i="32"/>
  <c r="BO129" i="32" s="1"/>
  <c r="CV129" i="32" s="1"/>
  <c r="AQ98" i="32"/>
  <c r="BO98" i="32" s="1"/>
  <c r="CV98" i="32" s="1"/>
  <c r="AQ99" i="32"/>
  <c r="BO99" i="32" s="1"/>
  <c r="AQ100" i="32"/>
  <c r="BO100" i="32" s="1"/>
  <c r="AQ101" i="32"/>
  <c r="BO101" i="32" s="1"/>
  <c r="CV101" i="32" s="1"/>
  <c r="AQ102" i="32"/>
  <c r="BO102" i="32" s="1"/>
  <c r="AQ103" i="32"/>
  <c r="BO103" i="32" s="1"/>
  <c r="AQ104" i="32"/>
  <c r="BO104" i="32" s="1"/>
  <c r="AQ105" i="32"/>
  <c r="BO105" i="32" s="1"/>
  <c r="AQ106" i="32"/>
  <c r="BO106" i="32"/>
  <c r="AQ107" i="32"/>
  <c r="BO107" i="32" s="1"/>
  <c r="AQ108" i="32"/>
  <c r="BO108" i="32" s="1"/>
  <c r="AQ109" i="32"/>
  <c r="AQ110" i="32"/>
  <c r="BO110" i="32" s="1"/>
  <c r="AQ111" i="32"/>
  <c r="BO111" i="32" s="1"/>
  <c r="AQ112" i="32"/>
  <c r="BO112" i="32" s="1"/>
  <c r="AQ113" i="32"/>
  <c r="BO113" i="32" s="1"/>
  <c r="AQ83" i="32"/>
  <c r="BO83" i="32" s="1"/>
  <c r="AQ84" i="32"/>
  <c r="BO84" i="32" s="1"/>
  <c r="AQ85" i="32"/>
  <c r="AQ86" i="32"/>
  <c r="BO86" i="32" s="1"/>
  <c r="CV86" i="32" s="1"/>
  <c r="AQ87" i="32"/>
  <c r="BO87" i="32" s="1"/>
  <c r="CV87" i="32" s="1"/>
  <c r="AQ88" i="32"/>
  <c r="BO88" i="32" s="1"/>
  <c r="AQ89" i="32"/>
  <c r="BO89" i="32" s="1"/>
  <c r="AQ90" i="32"/>
  <c r="BO90" i="32" s="1"/>
  <c r="AQ91" i="32"/>
  <c r="BO91" i="32"/>
  <c r="CV91" i="32"/>
  <c r="AQ92" i="32"/>
  <c r="BO92" i="32" s="1"/>
  <c r="AQ93" i="32"/>
  <c r="BO93" i="32" s="1"/>
  <c r="AQ94" i="32"/>
  <c r="BO94" i="32" s="1"/>
  <c r="CV94" i="32" s="1"/>
  <c r="AQ95" i="32"/>
  <c r="AQ96" i="32"/>
  <c r="BO96" i="32" s="1"/>
  <c r="AQ97" i="32"/>
  <c r="BO97" i="32" s="1"/>
  <c r="AQ23" i="32"/>
  <c r="CV23" i="32" s="1"/>
  <c r="AQ15" i="32"/>
  <c r="CV136" i="32" l="1"/>
  <c r="CV132" i="32"/>
  <c r="CV128" i="32"/>
  <c r="BO116" i="32"/>
  <c r="CV116" i="32" s="1"/>
  <c r="CV113" i="32"/>
  <c r="CV112" i="32"/>
  <c r="CV110" i="32"/>
  <c r="BO109" i="32"/>
  <c r="CV109" i="32" s="1"/>
  <c r="CV108" i="32"/>
  <c r="CV106" i="32"/>
  <c r="CV105" i="32"/>
  <c r="CV104" i="32"/>
  <c r="CV102" i="32"/>
  <c r="CV100" i="32"/>
  <c r="CV97" i="32"/>
  <c r="BO95" i="32"/>
  <c r="CV95" i="32" s="1"/>
  <c r="CV93" i="32"/>
  <c r="CV90" i="32"/>
  <c r="CV89" i="32"/>
  <c r="BO35" i="32"/>
  <c r="CV35" i="32" s="1"/>
  <c r="BO34" i="32"/>
  <c r="CV34" i="32" s="1"/>
  <c r="BO85" i="32"/>
  <c r="CV85" i="32" s="1"/>
  <c r="CV135" i="32"/>
  <c r="CV131" i="32"/>
  <c r="CV119" i="32"/>
  <c r="CV115" i="32"/>
  <c r="CV111" i="32"/>
  <c r="CV107" i="32"/>
  <c r="CV103" i="32"/>
  <c r="CV99" i="32"/>
  <c r="CV83" i="32"/>
  <c r="CV96" i="32"/>
  <c r="CV92" i="32"/>
  <c r="CV84" i="32"/>
  <c r="CV88" i="32"/>
  <c r="H77" i="11"/>
  <c r="H72" i="11"/>
  <c r="H71" i="11"/>
  <c r="H48" i="11"/>
  <c r="H46" i="11"/>
  <c r="H45" i="11"/>
  <c r="H39" i="11"/>
  <c r="H38" i="11"/>
  <c r="H36" i="11"/>
  <c r="H33" i="11"/>
  <c r="H32" i="11"/>
  <c r="H31" i="11"/>
  <c r="H30" i="11"/>
  <c r="H29" i="11"/>
  <c r="H28" i="11"/>
  <c r="H27" i="11"/>
  <c r="H26" i="11"/>
  <c r="H25" i="11"/>
  <c r="H23" i="11"/>
  <c r="H21" i="11"/>
  <c r="H20" i="11"/>
  <c r="H19" i="11"/>
  <c r="H18" i="11"/>
  <c r="H16" i="11"/>
  <c r="H15" i="11"/>
  <c r="H11" i="11"/>
  <c r="H8" i="11"/>
  <c r="C88" i="55"/>
  <c r="C86" i="55"/>
  <c r="F24" i="55"/>
  <c r="G7" i="55"/>
  <c r="I7" i="10"/>
  <c r="C129" i="53" l="1"/>
  <c r="C114" i="53"/>
  <c r="C113" i="53" s="1"/>
  <c r="C106" i="53"/>
  <c r="C103" i="53"/>
  <c r="C98" i="53"/>
  <c r="C90" i="53"/>
  <c r="C87" i="53"/>
  <c r="C83" i="53"/>
  <c r="C80" i="53"/>
  <c r="C76" i="53"/>
  <c r="C73" i="53"/>
  <c r="C69" i="53"/>
  <c r="C65" i="53"/>
  <c r="C61" i="53"/>
  <c r="C56" i="53"/>
  <c r="C52" i="53"/>
  <c r="C47" i="53"/>
  <c r="C50" i="53"/>
  <c r="C8" i="53"/>
  <c r="C7" i="53" s="1"/>
  <c r="C21" i="53"/>
  <c r="C18" i="53"/>
  <c r="C15" i="53"/>
  <c r="C46" i="53" l="1"/>
  <c r="C60" i="53"/>
  <c r="C45" i="53" s="1"/>
  <c r="C14" i="53"/>
  <c r="E24" i="57"/>
  <c r="E21" i="57"/>
  <c r="E17" i="57"/>
  <c r="E9" i="57"/>
  <c r="E5" i="57"/>
  <c r="G71" i="55"/>
  <c r="G70" i="55"/>
  <c r="E28" i="57" l="1"/>
  <c r="G69" i="55"/>
  <c r="G72" i="55"/>
  <c r="G62" i="55"/>
  <c r="G53" i="55"/>
  <c r="G52" i="55"/>
  <c r="G46" i="55"/>
  <c r="G47" i="55"/>
  <c r="G45" i="55"/>
  <c r="G48" i="55"/>
  <c r="G29" i="55" l="1"/>
  <c r="G22" i="55"/>
  <c r="N108" i="14" l="1"/>
  <c r="N107" i="14"/>
  <c r="N106" i="14"/>
  <c r="N105" i="14"/>
  <c r="N104" i="14"/>
  <c r="N103" i="14"/>
  <c r="N102" i="14"/>
  <c r="N101" i="14"/>
  <c r="N100" i="14"/>
  <c r="N98" i="14"/>
  <c r="N97" i="14"/>
  <c r="N96" i="14"/>
  <c r="N94" i="14"/>
  <c r="N93" i="14"/>
  <c r="N92" i="14"/>
  <c r="N91" i="14"/>
  <c r="N90" i="14"/>
  <c r="N88" i="14"/>
  <c r="N87" i="14"/>
  <c r="N85" i="14"/>
  <c r="N84" i="14"/>
  <c r="N83" i="14"/>
  <c r="N82" i="14"/>
  <c r="N81" i="14"/>
  <c r="N80" i="14"/>
  <c r="N79" i="14"/>
  <c r="N77" i="14"/>
  <c r="N76" i="14"/>
  <c r="N75" i="14"/>
  <c r="N74" i="14"/>
  <c r="N73" i="14"/>
  <c r="N72" i="14"/>
  <c r="N71" i="14"/>
  <c r="N70" i="14"/>
  <c r="N69" i="14"/>
  <c r="N67" i="14"/>
  <c r="N66" i="14"/>
  <c r="N65" i="14"/>
  <c r="N64" i="14"/>
  <c r="N63" i="14"/>
  <c r="N62" i="14"/>
  <c r="N61" i="14"/>
  <c r="N60" i="14"/>
  <c r="N59" i="14"/>
  <c r="N57" i="14"/>
  <c r="N56" i="14"/>
  <c r="N55" i="14"/>
  <c r="N53" i="14"/>
  <c r="N52" i="14"/>
  <c r="N51" i="14"/>
  <c r="N50" i="14"/>
  <c r="N49" i="14"/>
  <c r="N48" i="14"/>
  <c r="N47" i="14"/>
  <c r="N46" i="14"/>
  <c r="N43" i="14"/>
  <c r="N42" i="14"/>
  <c r="N40" i="14"/>
  <c r="N38" i="14"/>
  <c r="N37" i="14"/>
  <c r="N36" i="14"/>
  <c r="N35" i="14"/>
  <c r="N34" i="14"/>
  <c r="N33" i="14"/>
  <c r="N31" i="14"/>
  <c r="N30" i="14"/>
  <c r="N29" i="14"/>
  <c r="N28" i="14"/>
  <c r="N26" i="14"/>
  <c r="N25" i="14"/>
  <c r="N24" i="14"/>
  <c r="N23" i="14"/>
  <c r="N22" i="14"/>
  <c r="N21" i="14"/>
  <c r="N20" i="14"/>
  <c r="N19" i="14"/>
  <c r="N17" i="14"/>
  <c r="N16" i="14"/>
  <c r="N15" i="14"/>
  <c r="N14" i="14"/>
  <c r="N12" i="14"/>
  <c r="N11" i="14"/>
  <c r="N10" i="14"/>
  <c r="N433" i="14"/>
  <c r="N432" i="14"/>
  <c r="N430" i="14"/>
  <c r="N429" i="14"/>
  <c r="N427" i="14"/>
  <c r="N425" i="14"/>
  <c r="N424" i="14"/>
  <c r="N422" i="14"/>
  <c r="N421" i="14"/>
  <c r="N419" i="14"/>
  <c r="N418" i="14"/>
  <c r="N417" i="14"/>
  <c r="N416" i="14"/>
  <c r="N415" i="14"/>
  <c r="N414" i="14"/>
  <c r="N413" i="14"/>
  <c r="N412" i="14"/>
  <c r="N410" i="14"/>
  <c r="N409" i="14"/>
  <c r="N408" i="14"/>
  <c r="N407" i="14"/>
  <c r="N406" i="14"/>
  <c r="N405" i="14"/>
  <c r="N404" i="14"/>
  <c r="N403" i="14"/>
  <c r="N400" i="14"/>
  <c r="N399" i="14"/>
  <c r="N398" i="14"/>
  <c r="N396" i="14"/>
  <c r="N395" i="14"/>
  <c r="N394" i="14"/>
  <c r="N393" i="14"/>
  <c r="N392" i="14"/>
  <c r="N390" i="14"/>
  <c r="N389" i="14"/>
  <c r="N388" i="14"/>
  <c r="N387" i="14"/>
  <c r="N386" i="14"/>
  <c r="N385" i="14"/>
  <c r="N382" i="14"/>
  <c r="N381" i="14"/>
  <c r="N380" i="14"/>
  <c r="N378" i="14"/>
  <c r="N377" i="14"/>
  <c r="N375" i="14"/>
  <c r="N374" i="14"/>
  <c r="N373" i="14"/>
  <c r="N372" i="14"/>
  <c r="N371" i="14"/>
  <c r="N370" i="14"/>
  <c r="N369" i="14"/>
  <c r="N368" i="14"/>
  <c r="N367" i="14"/>
  <c r="N365" i="14"/>
  <c r="N364" i="14"/>
  <c r="N363" i="14"/>
  <c r="N362" i="14"/>
  <c r="N361" i="14"/>
  <c r="N360" i="14"/>
  <c r="N359" i="14"/>
  <c r="N358" i="14"/>
  <c r="N357" i="14"/>
  <c r="N355" i="14"/>
  <c r="N354" i="14"/>
  <c r="N353" i="14"/>
  <c r="N352" i="14"/>
  <c r="N351" i="14"/>
  <c r="N350" i="14"/>
  <c r="N348" i="14"/>
  <c r="N347" i="14"/>
  <c r="N346" i="14"/>
  <c r="N345" i="14"/>
  <c r="N344" i="14"/>
  <c r="N343" i="14"/>
  <c r="N342" i="14"/>
  <c r="N341" i="14"/>
  <c r="N340" i="14"/>
  <c r="N338" i="14"/>
  <c r="N337" i="14"/>
  <c r="N334" i="14"/>
  <c r="N333" i="14"/>
  <c r="N331" i="14"/>
  <c r="N330" i="14"/>
  <c r="N329" i="14"/>
  <c r="N328" i="14"/>
  <c r="N327" i="14"/>
  <c r="N326" i="14"/>
  <c r="N325" i="14"/>
  <c r="N324" i="14"/>
  <c r="N322" i="14"/>
  <c r="N321" i="14"/>
  <c r="N320" i="14"/>
  <c r="N319" i="14"/>
  <c r="N318" i="14"/>
  <c r="N317" i="14"/>
  <c r="N316" i="14"/>
  <c r="N315" i="14"/>
  <c r="N312" i="14"/>
  <c r="N311" i="14"/>
  <c r="N310" i="14"/>
  <c r="N309" i="14"/>
  <c r="N308" i="14"/>
  <c r="N307" i="14"/>
  <c r="N306" i="14"/>
  <c r="N305" i="14"/>
  <c r="N304" i="14"/>
  <c r="N302" i="14"/>
  <c r="N301" i="14"/>
  <c r="N300" i="14"/>
  <c r="N299" i="14"/>
  <c r="N297" i="14"/>
  <c r="N296" i="14"/>
  <c r="N295" i="14"/>
  <c r="N294" i="14"/>
  <c r="N293" i="14"/>
  <c r="N292" i="14"/>
  <c r="N291" i="14"/>
  <c r="N290" i="14"/>
  <c r="N289" i="14"/>
  <c r="N287" i="14"/>
  <c r="N286" i="14"/>
  <c r="N285" i="14"/>
  <c r="N284" i="14"/>
  <c r="N283" i="14"/>
  <c r="N282" i="14"/>
  <c r="N281" i="14"/>
  <c r="N280" i="14"/>
  <c r="N278" i="14"/>
  <c r="N276" i="14"/>
  <c r="N275" i="14"/>
  <c r="N274" i="14"/>
  <c r="N273" i="14"/>
  <c r="N272" i="14"/>
  <c r="N271" i="14"/>
  <c r="N269" i="14"/>
  <c r="N268" i="14"/>
  <c r="N266" i="14"/>
  <c r="N265" i="14"/>
  <c r="N264" i="14"/>
  <c r="N263" i="14"/>
  <c r="N261" i="14"/>
  <c r="N260" i="14"/>
  <c r="N259" i="14"/>
  <c r="N258" i="14"/>
  <c r="N257" i="14"/>
  <c r="N256" i="14"/>
  <c r="N253" i="14"/>
  <c r="N252" i="14"/>
  <c r="N251" i="14"/>
  <c r="N249" i="14"/>
  <c r="N248" i="14"/>
  <c r="N247" i="14"/>
  <c r="N246" i="14"/>
  <c r="N245" i="14"/>
  <c r="N243" i="14"/>
  <c r="N241" i="14"/>
  <c r="N240" i="14"/>
  <c r="N239" i="14"/>
  <c r="N238" i="14"/>
  <c r="N237" i="14"/>
  <c r="N236" i="14"/>
  <c r="N235" i="14"/>
  <c r="N233" i="14"/>
  <c r="N232" i="14"/>
  <c r="N231" i="14"/>
  <c r="N229" i="14"/>
  <c r="N228" i="14"/>
  <c r="N227" i="14"/>
  <c r="N226" i="14"/>
  <c r="N225" i="14"/>
  <c r="N224" i="14"/>
  <c r="N223" i="14"/>
  <c r="N222" i="14"/>
  <c r="N220" i="14"/>
  <c r="N219" i="14"/>
  <c r="N218" i="14"/>
  <c r="N217" i="14"/>
  <c r="N216" i="14"/>
  <c r="N215" i="14"/>
  <c r="N214" i="14"/>
  <c r="N213" i="14"/>
  <c r="N212" i="14"/>
  <c r="N210" i="14"/>
  <c r="N209" i="14"/>
  <c r="N208" i="14"/>
  <c r="N207" i="14"/>
  <c r="N206" i="14"/>
  <c r="N204" i="14"/>
  <c r="N203" i="14"/>
  <c r="N202" i="14"/>
  <c r="N201" i="14"/>
  <c r="N200" i="14"/>
  <c r="N199" i="14"/>
  <c r="N198" i="14"/>
  <c r="N197" i="14"/>
  <c r="N196" i="14"/>
  <c r="N193" i="14"/>
  <c r="N192" i="14"/>
  <c r="N191" i="14"/>
  <c r="N190" i="14"/>
  <c r="N189" i="14"/>
  <c r="N188" i="14"/>
  <c r="N187" i="14"/>
  <c r="N186" i="14"/>
  <c r="N185" i="14"/>
  <c r="N183" i="14"/>
  <c r="N182" i="14"/>
  <c r="N181" i="14"/>
  <c r="N180" i="14"/>
  <c r="N179" i="14"/>
  <c r="N177" i="14"/>
  <c r="N176" i="14"/>
  <c r="N175" i="14"/>
  <c r="N174" i="14"/>
  <c r="N173" i="14"/>
  <c r="N172" i="14"/>
  <c r="N171" i="14"/>
  <c r="N170" i="14"/>
  <c r="N169" i="14"/>
  <c r="N167" i="14"/>
  <c r="N166" i="14"/>
  <c r="N165" i="14"/>
  <c r="N164" i="14"/>
  <c r="N163" i="14"/>
  <c r="N162" i="14"/>
  <c r="N161" i="14"/>
  <c r="N159" i="14"/>
  <c r="N158" i="14"/>
  <c r="N157" i="14"/>
  <c r="N156" i="14"/>
  <c r="N155" i="14"/>
  <c r="N154" i="14"/>
  <c r="N153" i="14"/>
  <c r="N152" i="14"/>
  <c r="N151" i="14"/>
  <c r="N149" i="14"/>
  <c r="N148" i="14"/>
  <c r="N147" i="14"/>
  <c r="N146" i="14"/>
  <c r="N145" i="14"/>
  <c r="N144" i="14"/>
  <c r="N143" i="14"/>
  <c r="N142" i="14"/>
  <c r="N141" i="14"/>
  <c r="N139" i="14"/>
  <c r="N138" i="14"/>
  <c r="N137" i="14"/>
  <c r="N136" i="14"/>
  <c r="N135" i="14"/>
  <c r="N134" i="14"/>
  <c r="N133" i="14"/>
  <c r="N132" i="14"/>
  <c r="N131" i="14"/>
  <c r="N129" i="14"/>
  <c r="N128" i="14"/>
  <c r="N127" i="14"/>
  <c r="N126" i="14"/>
  <c r="N125" i="14"/>
  <c r="N124" i="14"/>
  <c r="N123" i="14"/>
  <c r="N122" i="14"/>
  <c r="N121" i="14"/>
  <c r="N119" i="14"/>
  <c r="N118" i="14"/>
  <c r="N117" i="14"/>
  <c r="N116" i="14"/>
  <c r="N115" i="14"/>
  <c r="N114" i="14"/>
  <c r="N113" i="14"/>
  <c r="N112" i="14"/>
  <c r="N111" i="14"/>
  <c r="N9" i="14"/>
  <c r="G431" i="14" l="1"/>
  <c r="G428" i="14"/>
  <c r="G426" i="14"/>
  <c r="G423" i="14"/>
  <c r="G420" i="14"/>
  <c r="G411" i="14"/>
  <c r="G402" i="14"/>
  <c r="G397" i="14"/>
  <c r="G391" i="14"/>
  <c r="G384" i="14"/>
  <c r="G379" i="14"/>
  <c r="G376" i="14"/>
  <c r="G366" i="14"/>
  <c r="G356" i="14"/>
  <c r="G349" i="14"/>
  <c r="G339" i="14"/>
  <c r="G336" i="14"/>
  <c r="G332" i="14"/>
  <c r="G323" i="14"/>
  <c r="G314" i="14"/>
  <c r="G313" i="14" s="1"/>
  <c r="G303" i="14"/>
  <c r="G298" i="14"/>
  <c r="G288" i="14"/>
  <c r="G279" i="14"/>
  <c r="G277" i="14"/>
  <c r="G270" i="14"/>
  <c r="G267" i="14"/>
  <c r="G262" i="14"/>
  <c r="G255" i="14"/>
  <c r="G250" i="14"/>
  <c r="G244" i="14"/>
  <c r="G242" i="14"/>
  <c r="G234" i="14"/>
  <c r="G230" i="14"/>
  <c r="G221" i="14"/>
  <c r="G211" i="14"/>
  <c r="G205" i="14"/>
  <c r="G195" i="14"/>
  <c r="G184" i="14"/>
  <c r="G178" i="14"/>
  <c r="G168" i="14"/>
  <c r="G160" i="14"/>
  <c r="G150" i="14"/>
  <c r="G140" i="14"/>
  <c r="G130" i="14"/>
  <c r="G120" i="14"/>
  <c r="G110" i="14"/>
  <c r="G99" i="14"/>
  <c r="G95" i="14"/>
  <c r="G89" i="14"/>
  <c r="G86" i="14"/>
  <c r="G78" i="14"/>
  <c r="G68" i="14"/>
  <c r="G58" i="14"/>
  <c r="G54" i="14"/>
  <c r="G45" i="14"/>
  <c r="G44" i="14" s="1"/>
  <c r="G41" i="14"/>
  <c r="G39" i="14"/>
  <c r="G32" i="14"/>
  <c r="G27" i="14"/>
  <c r="G18" i="14"/>
  <c r="G13" i="14"/>
  <c r="G8" i="14"/>
  <c r="I431" i="14"/>
  <c r="I428" i="14"/>
  <c r="I426" i="14"/>
  <c r="I423" i="14"/>
  <c r="I420" i="14"/>
  <c r="I411" i="14"/>
  <c r="I402" i="14"/>
  <c r="I397" i="14"/>
  <c r="I391" i="14"/>
  <c r="I384" i="14"/>
  <c r="I379" i="14"/>
  <c r="I376" i="14"/>
  <c r="I366" i="14"/>
  <c r="I356" i="14"/>
  <c r="I349" i="14"/>
  <c r="I339" i="14"/>
  <c r="I336" i="14"/>
  <c r="I332" i="14"/>
  <c r="I323" i="14"/>
  <c r="I314" i="14"/>
  <c r="I303" i="14"/>
  <c r="I298" i="14"/>
  <c r="I288" i="14"/>
  <c r="I279" i="14"/>
  <c r="I277" i="14"/>
  <c r="I270" i="14"/>
  <c r="I267" i="14"/>
  <c r="I262" i="14"/>
  <c r="I255" i="14"/>
  <c r="I250" i="14"/>
  <c r="I244" i="14"/>
  <c r="I242" i="14"/>
  <c r="I234" i="14"/>
  <c r="I230" i="14"/>
  <c r="I221" i="14"/>
  <c r="I211" i="14"/>
  <c r="I205" i="14"/>
  <c r="I195" i="14"/>
  <c r="I184" i="14"/>
  <c r="I178" i="14"/>
  <c r="I168" i="14"/>
  <c r="I160" i="14"/>
  <c r="I150" i="14"/>
  <c r="I140" i="14"/>
  <c r="I130" i="14"/>
  <c r="I120" i="14"/>
  <c r="I110" i="14"/>
  <c r="I99" i="14"/>
  <c r="I95" i="14"/>
  <c r="I89" i="14"/>
  <c r="I86" i="14"/>
  <c r="I78" i="14"/>
  <c r="I68" i="14"/>
  <c r="I58" i="14"/>
  <c r="I54" i="14"/>
  <c r="I45" i="14"/>
  <c r="I41" i="14"/>
  <c r="I39" i="14"/>
  <c r="I32" i="14"/>
  <c r="I27" i="14"/>
  <c r="I18" i="14"/>
  <c r="I13" i="14"/>
  <c r="I8" i="14"/>
  <c r="G7" i="14" l="1"/>
  <c r="G109" i="14"/>
  <c r="G194" i="14"/>
  <c r="G383" i="14"/>
  <c r="G401" i="14"/>
  <c r="G254" i="14"/>
  <c r="G335" i="14"/>
  <c r="G434" i="14"/>
  <c r="I194" i="14"/>
  <c r="I313" i="14"/>
  <c r="I383" i="14"/>
  <c r="I44" i="14"/>
  <c r="I7" i="14"/>
  <c r="I109" i="14"/>
  <c r="I254" i="14"/>
  <c r="I335" i="14"/>
  <c r="I401" i="14"/>
  <c r="G74" i="56"/>
  <c r="G73" i="56"/>
  <c r="G72" i="56"/>
  <c r="G71" i="56"/>
  <c r="G70" i="56"/>
  <c r="G69" i="56"/>
  <c r="G68" i="56"/>
  <c r="E67" i="56"/>
  <c r="F66" i="56"/>
  <c r="G66" i="56" s="1"/>
  <c r="G65" i="56"/>
  <c r="G64" i="56"/>
  <c r="G63" i="56"/>
  <c r="G62" i="56"/>
  <c r="G61" i="56"/>
  <c r="G60" i="56"/>
  <c r="G59" i="56"/>
  <c r="E58" i="56"/>
  <c r="G57" i="56"/>
  <c r="G56" i="56"/>
  <c r="G55" i="56"/>
  <c r="E54" i="56"/>
  <c r="G53" i="56"/>
  <c r="G52" i="56"/>
  <c r="G51" i="56"/>
  <c r="G50" i="56"/>
  <c r="G49" i="56"/>
  <c r="G48" i="56"/>
  <c r="G47" i="56"/>
  <c r="G46" i="56"/>
  <c r="G45" i="56"/>
  <c r="E44" i="56"/>
  <c r="G43" i="56"/>
  <c r="G42" i="56"/>
  <c r="G41" i="56"/>
  <c r="G40" i="56"/>
  <c r="C82" i="56"/>
  <c r="G38" i="56"/>
  <c r="G37" i="56"/>
  <c r="G36" i="56"/>
  <c r="G35" i="56"/>
  <c r="E34" i="56"/>
  <c r="G33" i="56"/>
  <c r="G32" i="56"/>
  <c r="G31" i="56"/>
  <c r="G30" i="56"/>
  <c r="G29" i="56"/>
  <c r="G28" i="56"/>
  <c r="G27" i="56"/>
  <c r="G26" i="56"/>
  <c r="G25" i="56"/>
  <c r="E24" i="56"/>
  <c r="G23" i="56"/>
  <c r="G22" i="56"/>
  <c r="G21" i="56"/>
  <c r="G20" i="56"/>
  <c r="G19" i="56"/>
  <c r="G18" i="56"/>
  <c r="G17" i="56"/>
  <c r="G16" i="56"/>
  <c r="G15" i="56"/>
  <c r="E14" i="56"/>
  <c r="G13" i="56"/>
  <c r="G12" i="56"/>
  <c r="G11" i="56"/>
  <c r="G10" i="56"/>
  <c r="G9" i="56"/>
  <c r="G8" i="56"/>
  <c r="G7" i="56"/>
  <c r="E6" i="56"/>
  <c r="G73" i="55"/>
  <c r="E68" i="55"/>
  <c r="G67" i="55"/>
  <c r="G66" i="55"/>
  <c r="G65" i="55"/>
  <c r="E64" i="55"/>
  <c r="G63" i="55"/>
  <c r="G61" i="55"/>
  <c r="G60" i="55"/>
  <c r="G59" i="55"/>
  <c r="G58" i="55"/>
  <c r="G57" i="55"/>
  <c r="E56" i="55"/>
  <c r="G55" i="55"/>
  <c r="G54" i="55"/>
  <c r="G51" i="55"/>
  <c r="E50" i="55"/>
  <c r="G49" i="55"/>
  <c r="G44" i="55"/>
  <c r="G43" i="55"/>
  <c r="G42" i="55"/>
  <c r="G41" i="55"/>
  <c r="E40" i="55"/>
  <c r="G39" i="55"/>
  <c r="G38" i="55"/>
  <c r="G37" i="55"/>
  <c r="G36" i="55"/>
  <c r="E35" i="55"/>
  <c r="G34" i="55"/>
  <c r="G33" i="55"/>
  <c r="G32" i="55"/>
  <c r="E31" i="55"/>
  <c r="G30" i="55"/>
  <c r="G28" i="55"/>
  <c r="G27" i="55"/>
  <c r="G26" i="55"/>
  <c r="G25" i="55"/>
  <c r="E24" i="55"/>
  <c r="G23" i="55"/>
  <c r="E21" i="55"/>
  <c r="G20" i="55"/>
  <c r="G19" i="55"/>
  <c r="G18" i="55"/>
  <c r="G17" i="55"/>
  <c r="G16" i="55"/>
  <c r="E15" i="55"/>
  <c r="G14" i="55"/>
  <c r="G13" i="55"/>
  <c r="G12" i="55"/>
  <c r="G11" i="55"/>
  <c r="G10" i="55"/>
  <c r="G9" i="55"/>
  <c r="G8" i="55"/>
  <c r="E6" i="55"/>
  <c r="I434" i="14" l="1"/>
  <c r="E74" i="55"/>
  <c r="E75" i="56"/>
  <c r="F21" i="55"/>
  <c r="G21" i="55" s="1"/>
  <c r="G24" i="55"/>
  <c r="F56" i="55"/>
  <c r="G56" i="55" s="1"/>
  <c r="F64" i="55"/>
  <c r="G64" i="55" s="1"/>
  <c r="F14" i="56"/>
  <c r="G14" i="56" s="1"/>
  <c r="F34" i="56"/>
  <c r="G34" i="56" s="1"/>
  <c r="G39" i="56"/>
  <c r="F44" i="56"/>
  <c r="G44" i="56" s="1"/>
  <c r="F6" i="55"/>
  <c r="G6" i="55" s="1"/>
  <c r="F15" i="55"/>
  <c r="G15" i="55" s="1"/>
  <c r="F31" i="55"/>
  <c r="G31" i="55" s="1"/>
  <c r="F35" i="55"/>
  <c r="G35" i="55" s="1"/>
  <c r="F40" i="55"/>
  <c r="F50" i="55"/>
  <c r="G50" i="55" s="1"/>
  <c r="F68" i="55"/>
  <c r="C87" i="55" s="1"/>
  <c r="F54" i="56"/>
  <c r="G54" i="56" s="1"/>
  <c r="F58" i="56"/>
  <c r="G58" i="56" s="1"/>
  <c r="F67" i="56"/>
  <c r="C81" i="56" s="1"/>
  <c r="F6" i="56"/>
  <c r="C83" i="56"/>
  <c r="F24" i="56"/>
  <c r="G24" i="56" s="1"/>
  <c r="C92" i="55" l="1"/>
  <c r="D91" i="55" s="1"/>
  <c r="F74" i="55"/>
  <c r="G74" i="55" s="1"/>
  <c r="C81" i="55"/>
  <c r="C82" i="55"/>
  <c r="C80" i="55"/>
  <c r="G40" i="55"/>
  <c r="C80" i="56"/>
  <c r="G67" i="56"/>
  <c r="G68" i="55"/>
  <c r="G6" i="56"/>
  <c r="C79" i="56"/>
  <c r="F75" i="56"/>
  <c r="G75" i="56" s="1"/>
  <c r="A2" i="32"/>
  <c r="C83" i="55" l="1"/>
  <c r="D81" i="55" s="1"/>
  <c r="C84" i="56"/>
  <c r="D87" i="55"/>
  <c r="D88" i="55"/>
  <c r="D89" i="55"/>
  <c r="D90" i="55"/>
  <c r="D82" i="55"/>
  <c r="D86" i="55"/>
  <c r="L70" i="1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69" i="10" l="1"/>
  <c r="K78" i="11"/>
  <c r="D80" i="55"/>
  <c r="D83" i="55" s="1"/>
  <c r="F78" i="11"/>
  <c r="G78" i="11"/>
  <c r="L78" i="11"/>
  <c r="D81" i="56"/>
  <c r="D82" i="56"/>
  <c r="D80" i="56"/>
  <c r="D83" i="56"/>
  <c r="D79" i="56"/>
  <c r="D92" i="55"/>
  <c r="J69" i="10"/>
  <c r="K69" i="10"/>
  <c r="J78" i="11"/>
  <c r="G69" i="10"/>
  <c r="F69" i="10"/>
  <c r="O39" i="14"/>
  <c r="M39" i="14"/>
  <c r="L39" i="14"/>
  <c r="K39" i="14"/>
  <c r="J39" i="14"/>
  <c r="H39" i="14"/>
  <c r="F39" i="14"/>
  <c r="E39" i="14"/>
  <c r="D39" i="14"/>
  <c r="C288" i="14"/>
  <c r="D288" i="14"/>
  <c r="C28" i="53"/>
  <c r="D84" i="56" l="1"/>
  <c r="E66" i="1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C176" i="53"/>
  <c r="C168" i="53"/>
  <c r="C160" i="53"/>
  <c r="H53" i="10" s="1"/>
  <c r="C157" i="53"/>
  <c r="H52" i="10" s="1"/>
  <c r="C146" i="53"/>
  <c r="C135" i="53"/>
  <c r="C134" i="53" s="1"/>
  <c r="C126" i="53"/>
  <c r="C125" i="53" s="1"/>
  <c r="C119" i="53"/>
  <c r="H30" i="10" s="1"/>
  <c r="H26" i="10"/>
  <c r="C42" i="53"/>
  <c r="C36" i="53"/>
  <c r="H13" i="10"/>
  <c r="H8" i="10"/>
  <c r="H7" i="10"/>
  <c r="H28" i="10" l="1"/>
  <c r="I28" i="10" s="1"/>
  <c r="H22" i="10"/>
  <c r="I22" i="10" s="1"/>
  <c r="H37" i="10"/>
  <c r="H36" i="10" s="1"/>
  <c r="H33" i="10"/>
  <c r="I33" i="10" s="1"/>
  <c r="C156" i="53"/>
  <c r="C6" i="53"/>
  <c r="I30" i="10"/>
  <c r="I14" i="10"/>
  <c r="D431" i="14"/>
  <c r="D428" i="14"/>
  <c r="D426" i="14"/>
  <c r="D423" i="14"/>
  <c r="D420" i="14"/>
  <c r="D411" i="14"/>
  <c r="D402" i="14"/>
  <c r="D397" i="14"/>
  <c r="D391" i="14"/>
  <c r="D384" i="14"/>
  <c r="D379" i="14"/>
  <c r="D376" i="14"/>
  <c r="D366" i="14"/>
  <c r="D356" i="14"/>
  <c r="D349" i="14"/>
  <c r="D339" i="14"/>
  <c r="D336" i="14"/>
  <c r="D332" i="14"/>
  <c r="D323" i="14"/>
  <c r="D314" i="14"/>
  <c r="D303" i="14"/>
  <c r="D298" i="14"/>
  <c r="D279" i="14"/>
  <c r="D277" i="14"/>
  <c r="D270" i="14"/>
  <c r="D267" i="14"/>
  <c r="D262" i="14"/>
  <c r="D255" i="14"/>
  <c r="D250" i="14"/>
  <c r="D244" i="14"/>
  <c r="D242" i="14"/>
  <c r="D234" i="14"/>
  <c r="D230" i="14"/>
  <c r="D221" i="14"/>
  <c r="D211" i="14"/>
  <c r="D205" i="14"/>
  <c r="D195" i="14"/>
  <c r="D184" i="14"/>
  <c r="D178" i="14"/>
  <c r="D168" i="14"/>
  <c r="D160" i="14"/>
  <c r="D150" i="14"/>
  <c r="D140" i="14"/>
  <c r="D130" i="14"/>
  <c r="D120" i="14"/>
  <c r="D110" i="14"/>
  <c r="D99" i="14"/>
  <c r="D95" i="14"/>
  <c r="D89" i="14"/>
  <c r="D86" i="14"/>
  <c r="D78" i="14"/>
  <c r="D68" i="14"/>
  <c r="D58" i="14"/>
  <c r="D54" i="14"/>
  <c r="D45" i="14"/>
  <c r="D41" i="14"/>
  <c r="D32" i="14"/>
  <c r="D27" i="14"/>
  <c r="D18" i="14"/>
  <c r="D13" i="14"/>
  <c r="D8" i="14"/>
  <c r="I39" i="10"/>
  <c r="I68" i="10"/>
  <c r="I64" i="10"/>
  <c r="I61" i="10"/>
  <c r="I56" i="10"/>
  <c r="I45" i="10"/>
  <c r="I40" i="10"/>
  <c r="I34" i="10"/>
  <c r="I29"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77" i="32"/>
  <c r="E58" i="11"/>
  <c r="E65" i="10"/>
  <c r="E57" i="10"/>
  <c r="AY177" i="32"/>
  <c r="AQ152" i="32"/>
  <c r="BO152" i="32" s="1"/>
  <c r="AQ151" i="32"/>
  <c r="BO151" i="32" s="1"/>
  <c r="AQ150" i="32"/>
  <c r="BO150" i="32" s="1"/>
  <c r="CV150" i="32" s="1"/>
  <c r="AQ158" i="32"/>
  <c r="BO158" i="32" s="1"/>
  <c r="CV158" i="32" s="1"/>
  <c r="AQ157" i="32"/>
  <c r="BO157" i="32" s="1"/>
  <c r="CV157" i="32" s="1"/>
  <c r="AQ156" i="32"/>
  <c r="BO156" i="32" s="1"/>
  <c r="AQ155" i="32"/>
  <c r="BO155" i="32" s="1"/>
  <c r="CV155" i="32" s="1"/>
  <c r="AQ154" i="32"/>
  <c r="AQ153" i="32"/>
  <c r="BO153" i="32" s="1"/>
  <c r="CV153" i="32" s="1"/>
  <c r="AQ149" i="32"/>
  <c r="BO149" i="32" s="1"/>
  <c r="CV149" i="32" s="1"/>
  <c r="F250" i="14"/>
  <c r="H250" i="14"/>
  <c r="F267" i="14"/>
  <c r="H267" i="14"/>
  <c r="F426" i="14"/>
  <c r="H426" i="14"/>
  <c r="C428" i="14"/>
  <c r="C349" i="14"/>
  <c r="O314" i="14"/>
  <c r="M314" i="14"/>
  <c r="L314" i="14"/>
  <c r="L323" i="14"/>
  <c r="L332" i="14"/>
  <c r="E288" i="14"/>
  <c r="F288" i="14"/>
  <c r="C262" i="14"/>
  <c r="O250" i="14"/>
  <c r="P19" i="14"/>
  <c r="I66" i="10"/>
  <c r="C41" i="14"/>
  <c r="P256" i="14"/>
  <c r="E6" i="11"/>
  <c r="C99" i="14"/>
  <c r="C89" i="14"/>
  <c r="C86" i="14"/>
  <c r="C78" i="14"/>
  <c r="C68" i="14"/>
  <c r="C58" i="14"/>
  <c r="C54" i="14"/>
  <c r="C45" i="14"/>
  <c r="C95" i="14"/>
  <c r="C32" i="14"/>
  <c r="E32" i="14"/>
  <c r="F32" i="14"/>
  <c r="H32" i="14"/>
  <c r="J32" i="14"/>
  <c r="K32" i="14"/>
  <c r="L32" i="14"/>
  <c r="M32" i="14"/>
  <c r="O32" i="14"/>
  <c r="C27" i="14"/>
  <c r="E13" i="14"/>
  <c r="C13" i="14"/>
  <c r="CN177" i="32"/>
  <c r="CE177" i="32"/>
  <c r="BW177" i="32"/>
  <c r="BG177" i="32"/>
  <c r="AK177" i="32"/>
  <c r="AQ176" i="32"/>
  <c r="BO176" i="32" s="1"/>
  <c r="CV176" i="32" s="1"/>
  <c r="AQ174" i="32"/>
  <c r="AQ173" i="32"/>
  <c r="BO173" i="32" s="1"/>
  <c r="CV173" i="32" s="1"/>
  <c r="AQ172" i="32"/>
  <c r="BO172" i="32" s="1"/>
  <c r="AQ171" i="32"/>
  <c r="BO171" i="32" s="1"/>
  <c r="CV171" i="32" s="1"/>
  <c r="AQ162" i="32"/>
  <c r="BO162" i="32" s="1"/>
  <c r="CV162" i="32" s="1"/>
  <c r="AQ161" i="32"/>
  <c r="BO161" i="32" s="1"/>
  <c r="CV161" i="32" s="1"/>
  <c r="AQ160" i="32"/>
  <c r="BO160" i="32" s="1"/>
  <c r="AQ159" i="32"/>
  <c r="BO159" i="32" s="1"/>
  <c r="CV159" i="32" s="1"/>
  <c r="AQ148" i="32"/>
  <c r="BO148" i="32" s="1"/>
  <c r="AQ147" i="32"/>
  <c r="BO147" i="32" s="1"/>
  <c r="CV147" i="32" s="1"/>
  <c r="AQ146" i="32"/>
  <c r="BO146" i="32" s="1"/>
  <c r="CV146" i="32" s="1"/>
  <c r="AQ145" i="32"/>
  <c r="BO145" i="32" s="1"/>
  <c r="CV145" i="32" s="1"/>
  <c r="AQ144" i="32"/>
  <c r="BO144" i="32" s="1"/>
  <c r="CV144" i="32" s="1"/>
  <c r="AQ143" i="32"/>
  <c r="BO143" i="32" s="1"/>
  <c r="AQ142" i="32"/>
  <c r="BO142" i="32" s="1"/>
  <c r="CV142" i="32" s="1"/>
  <c r="AQ141" i="32"/>
  <c r="BO141" i="32" s="1"/>
  <c r="CV141" i="32" s="1"/>
  <c r="AQ140" i="32"/>
  <c r="BO140" i="32" s="1"/>
  <c r="CV140" i="32" s="1"/>
  <c r="AQ139" i="32"/>
  <c r="BO139" i="32" s="1"/>
  <c r="AQ82" i="32"/>
  <c r="BO82" i="32" s="1"/>
  <c r="CV82" i="32" s="1"/>
  <c r="AQ81" i="32"/>
  <c r="BO81" i="32" s="1"/>
  <c r="AQ80" i="32"/>
  <c r="BO80" i="32" s="1"/>
  <c r="CV80" i="32" s="1"/>
  <c r="AQ79" i="32"/>
  <c r="BO79" i="32" s="1"/>
  <c r="AQ78" i="32"/>
  <c r="BO78" i="32" s="1"/>
  <c r="CV78" i="32" s="1"/>
  <c r="AQ77" i="32"/>
  <c r="BO77" i="32" s="1"/>
  <c r="CV77" i="32" s="1"/>
  <c r="AQ76" i="32"/>
  <c r="BO76" i="32" s="1"/>
  <c r="CV76" i="32" s="1"/>
  <c r="AQ75" i="32"/>
  <c r="BO75" i="32" s="1"/>
  <c r="AQ74" i="32"/>
  <c r="AQ73" i="32"/>
  <c r="BO73" i="32" s="1"/>
  <c r="CV73" i="32" s="1"/>
  <c r="AQ72" i="32"/>
  <c r="BO72" i="32" s="1"/>
  <c r="CV72" i="32" s="1"/>
  <c r="AQ71" i="32"/>
  <c r="BO71" i="32" s="1"/>
  <c r="AQ70" i="32"/>
  <c r="BO70" i="32" s="1"/>
  <c r="CV70" i="32" s="1"/>
  <c r="AQ69" i="32"/>
  <c r="BO69" i="32" s="1"/>
  <c r="AQ68" i="32"/>
  <c r="BO68" i="32" s="1"/>
  <c r="AQ67" i="32"/>
  <c r="BO67" i="32" s="1"/>
  <c r="AQ66" i="32"/>
  <c r="BO66" i="32" s="1"/>
  <c r="CV66" i="32" s="1"/>
  <c r="AQ65" i="32"/>
  <c r="BO65" i="32" s="1"/>
  <c r="AQ64" i="32"/>
  <c r="BO64" i="32" s="1"/>
  <c r="CV64" i="32" s="1"/>
  <c r="AQ63" i="32"/>
  <c r="BO63" i="32" s="1"/>
  <c r="AQ62" i="32"/>
  <c r="BO62" i="32" s="1"/>
  <c r="CV62" i="32" s="1"/>
  <c r="AQ61" i="32"/>
  <c r="BO61" i="32" s="1"/>
  <c r="CV61" i="32" s="1"/>
  <c r="AQ60" i="32"/>
  <c r="BO60" i="32" s="1"/>
  <c r="CV60" i="32" s="1"/>
  <c r="AQ59" i="32"/>
  <c r="AQ58" i="32"/>
  <c r="BO58" i="32" s="1"/>
  <c r="AQ57" i="32"/>
  <c r="BO57" i="32" s="1"/>
  <c r="CV57" i="32" s="1"/>
  <c r="AQ56" i="32"/>
  <c r="BO56" i="32" s="1"/>
  <c r="CV56" i="32" s="1"/>
  <c r="AQ55" i="32"/>
  <c r="BO55" i="32" s="1"/>
  <c r="AQ54" i="32"/>
  <c r="BO54" i="32" s="1"/>
  <c r="CV54" i="32" s="1"/>
  <c r="AQ53" i="32"/>
  <c r="BO53" i="32" s="1"/>
  <c r="CV53" i="32" s="1"/>
  <c r="AQ52" i="32"/>
  <c r="BO52" i="32" s="1"/>
  <c r="CV52" i="32" s="1"/>
  <c r="AQ51" i="32"/>
  <c r="AQ50" i="32"/>
  <c r="BO50" i="32" s="1"/>
  <c r="AQ49" i="32"/>
  <c r="BO49" i="32" s="1"/>
  <c r="CV49" i="32" s="1"/>
  <c r="AQ48" i="32"/>
  <c r="BO48" i="32" s="1"/>
  <c r="CV48" i="32" s="1"/>
  <c r="AQ47" i="32"/>
  <c r="BO47" i="32" s="1"/>
  <c r="AQ46" i="32"/>
  <c r="AQ45" i="32"/>
  <c r="BO45" i="32" s="1"/>
  <c r="CV45" i="32" s="1"/>
  <c r="AQ44" i="32"/>
  <c r="BO44" i="32" s="1"/>
  <c r="CV44" i="32" s="1"/>
  <c r="AQ43" i="32"/>
  <c r="BO43" i="32" s="1"/>
  <c r="AQ42" i="32"/>
  <c r="BO42" i="32" s="1"/>
  <c r="CV42" i="32" s="1"/>
  <c r="AQ41" i="32"/>
  <c r="BO41" i="32" s="1"/>
  <c r="AQ40" i="32"/>
  <c r="BO40" i="32" s="1"/>
  <c r="CV40" i="32" s="1"/>
  <c r="AQ39" i="32"/>
  <c r="BO39" i="32" s="1"/>
  <c r="AQ38" i="32"/>
  <c r="BO38" i="32" s="1"/>
  <c r="CV38" i="32" s="1"/>
  <c r="AQ37" i="32"/>
  <c r="BO37" i="32" s="1"/>
  <c r="CV37" i="32" s="1"/>
  <c r="AQ36" i="32"/>
  <c r="BO36" i="32" s="1"/>
  <c r="CV36" i="32" s="1"/>
  <c r="AQ33" i="32"/>
  <c r="AQ32" i="32"/>
  <c r="BO32" i="32" s="1"/>
  <c r="CV32" i="32" s="1"/>
  <c r="AQ31" i="32"/>
  <c r="BO31" i="32" s="1"/>
  <c r="CV31" i="32" s="1"/>
  <c r="AQ30" i="32"/>
  <c r="BO30" i="32" s="1"/>
  <c r="CV30" i="32" s="1"/>
  <c r="AQ29" i="32"/>
  <c r="BO29" i="32" s="1"/>
  <c r="AQ28" i="32"/>
  <c r="BO28" i="32" s="1"/>
  <c r="AQ27" i="32"/>
  <c r="BO27" i="32" s="1"/>
  <c r="CV27" i="32" s="1"/>
  <c r="AQ26" i="32"/>
  <c r="BO26" i="32" s="1"/>
  <c r="AQ25" i="32"/>
  <c r="AQ24" i="32"/>
  <c r="AQ22" i="32"/>
  <c r="AQ20" i="32"/>
  <c r="BO20" i="32" s="1"/>
  <c r="AQ19" i="32"/>
  <c r="BO19" i="32" s="1"/>
  <c r="CV19" i="32" s="1"/>
  <c r="AQ18" i="32"/>
  <c r="BO18" i="32" s="1"/>
  <c r="CV18" i="32" s="1"/>
  <c r="AQ17" i="32"/>
  <c r="BO17" i="32" s="1"/>
  <c r="AQ16" i="32"/>
  <c r="BO16" i="32" s="1"/>
  <c r="CV16" i="32" s="1"/>
  <c r="BO15" i="32"/>
  <c r="CV15" i="32" s="1"/>
  <c r="AQ14" i="32"/>
  <c r="BO14" i="32" s="1"/>
  <c r="CV14" i="32" s="1"/>
  <c r="AQ13" i="32"/>
  <c r="BO13" i="32" s="1"/>
  <c r="AQ12" i="32"/>
  <c r="BO12" i="32" s="1"/>
  <c r="CV12" i="32" s="1"/>
  <c r="AQ11" i="32"/>
  <c r="BO11" i="32"/>
  <c r="CV11" i="32" s="1"/>
  <c r="AQ10" i="32"/>
  <c r="BO10" i="32" s="1"/>
  <c r="CV10" i="32" s="1"/>
  <c r="AQ9" i="32"/>
  <c r="BO9" i="32" s="1"/>
  <c r="AQ8" i="32"/>
  <c r="BO8" i="32" s="1"/>
  <c r="H230" i="14"/>
  <c r="J205" i="14"/>
  <c r="H205" i="14"/>
  <c r="F205" i="14"/>
  <c r="D35" i="25"/>
  <c r="P432" i="14"/>
  <c r="P430" i="14"/>
  <c r="P429" i="14"/>
  <c r="P427" i="14"/>
  <c r="P425" i="14"/>
  <c r="P424" i="14"/>
  <c r="P422" i="14"/>
  <c r="P421" i="14"/>
  <c r="P419" i="14"/>
  <c r="P418" i="14"/>
  <c r="P417" i="14"/>
  <c r="P416" i="14"/>
  <c r="P415" i="14"/>
  <c r="P414" i="14"/>
  <c r="P413" i="14"/>
  <c r="P412" i="14"/>
  <c r="P410" i="14"/>
  <c r="P409" i="14"/>
  <c r="P408" i="14"/>
  <c r="P407" i="14"/>
  <c r="P406" i="14"/>
  <c r="P405" i="14"/>
  <c r="P404" i="14"/>
  <c r="P403" i="14"/>
  <c r="P400" i="14"/>
  <c r="P399" i="14"/>
  <c r="P398" i="14"/>
  <c r="P396" i="14"/>
  <c r="P395" i="14"/>
  <c r="P394" i="14"/>
  <c r="P393" i="14"/>
  <c r="P392" i="14"/>
  <c r="P390" i="14"/>
  <c r="P389" i="14"/>
  <c r="P388" i="14"/>
  <c r="P387" i="14"/>
  <c r="P386" i="14"/>
  <c r="P385" i="14"/>
  <c r="P382" i="14"/>
  <c r="P381" i="14"/>
  <c r="P380" i="14"/>
  <c r="P378" i="14"/>
  <c r="P377" i="14"/>
  <c r="P375" i="14"/>
  <c r="P374" i="14"/>
  <c r="P373" i="14"/>
  <c r="P372" i="14"/>
  <c r="P371" i="14"/>
  <c r="P370" i="14"/>
  <c r="P369" i="14"/>
  <c r="P368" i="14"/>
  <c r="P367" i="14"/>
  <c r="P365" i="14"/>
  <c r="P364" i="14"/>
  <c r="P363" i="14"/>
  <c r="P362" i="14"/>
  <c r="P361" i="14"/>
  <c r="P360" i="14"/>
  <c r="P359" i="14"/>
  <c r="P358" i="14"/>
  <c r="P357" i="14"/>
  <c r="P355" i="14"/>
  <c r="P354" i="14"/>
  <c r="P353" i="14"/>
  <c r="P352" i="14"/>
  <c r="P351" i="14"/>
  <c r="P350" i="14"/>
  <c r="P348" i="14"/>
  <c r="P347" i="14"/>
  <c r="P346" i="14"/>
  <c r="P345" i="14"/>
  <c r="P344" i="14"/>
  <c r="P343" i="14"/>
  <c r="P342" i="14"/>
  <c r="P341" i="14"/>
  <c r="P340" i="14"/>
  <c r="P338" i="14"/>
  <c r="P337" i="14"/>
  <c r="P334" i="14"/>
  <c r="P333" i="14"/>
  <c r="P331" i="14"/>
  <c r="P330" i="14"/>
  <c r="P329" i="14"/>
  <c r="P328" i="14"/>
  <c r="P327" i="14"/>
  <c r="P326" i="14"/>
  <c r="P325" i="14"/>
  <c r="P324" i="14"/>
  <c r="P322" i="14"/>
  <c r="P321" i="14"/>
  <c r="P320" i="14"/>
  <c r="P319" i="14"/>
  <c r="P318" i="14"/>
  <c r="P317" i="14"/>
  <c r="P316" i="14"/>
  <c r="P315" i="14"/>
  <c r="P312" i="14"/>
  <c r="P311" i="14"/>
  <c r="P310" i="14"/>
  <c r="P309" i="14"/>
  <c r="P308" i="14"/>
  <c r="P307" i="14"/>
  <c r="P306" i="14"/>
  <c r="P305" i="14"/>
  <c r="P304" i="14"/>
  <c r="P302" i="14"/>
  <c r="P301" i="14"/>
  <c r="P300" i="14"/>
  <c r="P299" i="14"/>
  <c r="P297" i="14"/>
  <c r="P296" i="14"/>
  <c r="P295" i="14"/>
  <c r="P294" i="14"/>
  <c r="P293" i="14"/>
  <c r="P292" i="14"/>
  <c r="P291" i="14"/>
  <c r="P290" i="14"/>
  <c r="P289" i="14"/>
  <c r="P287" i="14"/>
  <c r="P286" i="14"/>
  <c r="P285" i="14"/>
  <c r="P284" i="14"/>
  <c r="P283" i="14"/>
  <c r="P282" i="14"/>
  <c r="P281" i="14"/>
  <c r="P280" i="14"/>
  <c r="P278" i="14"/>
  <c r="P276" i="14"/>
  <c r="P275" i="14"/>
  <c r="P274" i="14"/>
  <c r="P273" i="14"/>
  <c r="P272" i="14"/>
  <c r="P271" i="14"/>
  <c r="P269" i="14"/>
  <c r="P268" i="14"/>
  <c r="P266" i="14"/>
  <c r="P265" i="14"/>
  <c r="P264" i="14"/>
  <c r="P263" i="14"/>
  <c r="P261" i="14"/>
  <c r="P260" i="14"/>
  <c r="P259" i="14"/>
  <c r="P258" i="14"/>
  <c r="P257" i="14"/>
  <c r="P253" i="14"/>
  <c r="P252" i="14"/>
  <c r="P251" i="14"/>
  <c r="P249" i="14"/>
  <c r="P248" i="14"/>
  <c r="P247" i="14"/>
  <c r="P246" i="14"/>
  <c r="P245" i="14"/>
  <c r="P243" i="14"/>
  <c r="P241" i="14"/>
  <c r="P239" i="14"/>
  <c r="P238" i="14"/>
  <c r="P237" i="14"/>
  <c r="P236" i="14"/>
  <c r="P235" i="14"/>
  <c r="P233" i="14"/>
  <c r="P232" i="14"/>
  <c r="P231" i="14"/>
  <c r="P229" i="14"/>
  <c r="P228" i="14"/>
  <c r="P227" i="14"/>
  <c r="P226" i="14"/>
  <c r="P225" i="14"/>
  <c r="P224" i="14"/>
  <c r="P223" i="14"/>
  <c r="P222" i="14"/>
  <c r="P220" i="14"/>
  <c r="P219" i="14"/>
  <c r="P218" i="14"/>
  <c r="P217" i="14"/>
  <c r="P216" i="14"/>
  <c r="P215" i="14"/>
  <c r="P214" i="14"/>
  <c r="P213" i="14"/>
  <c r="P212" i="14"/>
  <c r="P210" i="14"/>
  <c r="P209" i="14"/>
  <c r="P208" i="14"/>
  <c r="P207" i="14"/>
  <c r="P206" i="14"/>
  <c r="P204" i="14"/>
  <c r="P203" i="14"/>
  <c r="P202" i="14"/>
  <c r="P201" i="14"/>
  <c r="P200" i="14"/>
  <c r="P199" i="14"/>
  <c r="P198" i="14"/>
  <c r="P197" i="14"/>
  <c r="P196" i="14"/>
  <c r="P193" i="14"/>
  <c r="P192" i="14"/>
  <c r="P191" i="14"/>
  <c r="P190" i="14"/>
  <c r="P189" i="14"/>
  <c r="P188" i="14"/>
  <c r="P187" i="14"/>
  <c r="P186" i="14"/>
  <c r="P185" i="14"/>
  <c r="P183" i="14"/>
  <c r="P182" i="14"/>
  <c r="P181" i="14"/>
  <c r="P180" i="14"/>
  <c r="P179" i="14"/>
  <c r="P177" i="14"/>
  <c r="P176" i="14"/>
  <c r="P175" i="14"/>
  <c r="P174" i="14"/>
  <c r="P173" i="14"/>
  <c r="P172" i="14"/>
  <c r="P171" i="14"/>
  <c r="P170" i="14"/>
  <c r="P169" i="14"/>
  <c r="P167" i="14"/>
  <c r="P166" i="14"/>
  <c r="P165" i="14"/>
  <c r="P164" i="14"/>
  <c r="P163" i="14"/>
  <c r="P162" i="14"/>
  <c r="P161" i="14"/>
  <c r="P159" i="14"/>
  <c r="P158" i="14"/>
  <c r="P157" i="14"/>
  <c r="P156" i="14"/>
  <c r="P155" i="14"/>
  <c r="P154" i="14"/>
  <c r="P153" i="14"/>
  <c r="P152" i="14"/>
  <c r="P151" i="14"/>
  <c r="P149" i="14"/>
  <c r="P148" i="14"/>
  <c r="P147" i="14"/>
  <c r="P146" i="14"/>
  <c r="P145" i="14"/>
  <c r="P144" i="14"/>
  <c r="P143" i="14"/>
  <c r="P142" i="14"/>
  <c r="P141" i="14"/>
  <c r="P139" i="14"/>
  <c r="P138" i="14"/>
  <c r="P137" i="14"/>
  <c r="P136" i="14"/>
  <c r="P135" i="14"/>
  <c r="P134" i="14"/>
  <c r="P133" i="14"/>
  <c r="P132" i="14"/>
  <c r="P131" i="14"/>
  <c r="P129" i="14"/>
  <c r="P128" i="14"/>
  <c r="P127" i="14"/>
  <c r="P126" i="14"/>
  <c r="P125" i="14"/>
  <c r="P124" i="14"/>
  <c r="P123" i="14"/>
  <c r="P122" i="14"/>
  <c r="P121" i="14"/>
  <c r="P119" i="14"/>
  <c r="P118" i="14"/>
  <c r="P117" i="14"/>
  <c r="P116" i="14"/>
  <c r="P115" i="14"/>
  <c r="P114" i="14"/>
  <c r="P113" i="14"/>
  <c r="P112" i="14"/>
  <c r="P111" i="14"/>
  <c r="P108" i="14"/>
  <c r="P107" i="14"/>
  <c r="P106" i="14"/>
  <c r="P105" i="14"/>
  <c r="P104" i="14"/>
  <c r="P103" i="14"/>
  <c r="P102" i="14"/>
  <c r="P101" i="14"/>
  <c r="P100" i="14"/>
  <c r="P98" i="14"/>
  <c r="P97" i="14"/>
  <c r="P96" i="14"/>
  <c r="P94" i="14"/>
  <c r="P93" i="14"/>
  <c r="P92" i="14"/>
  <c r="P91" i="14"/>
  <c r="P90" i="14"/>
  <c r="P88" i="14"/>
  <c r="P87" i="14"/>
  <c r="P85" i="14"/>
  <c r="P84" i="14"/>
  <c r="P83" i="14"/>
  <c r="P82" i="14"/>
  <c r="P81" i="14"/>
  <c r="P80" i="14"/>
  <c r="P79" i="14"/>
  <c r="P77" i="14"/>
  <c r="P76" i="14"/>
  <c r="P75" i="14"/>
  <c r="P74" i="14"/>
  <c r="P73" i="14"/>
  <c r="P72" i="14"/>
  <c r="P71" i="14"/>
  <c r="P70" i="14"/>
  <c r="P69" i="14"/>
  <c r="P67" i="14"/>
  <c r="P66" i="14"/>
  <c r="P65" i="14"/>
  <c r="P64" i="14"/>
  <c r="P63" i="14"/>
  <c r="P62" i="14"/>
  <c r="P61" i="14"/>
  <c r="P60" i="14"/>
  <c r="P59" i="14"/>
  <c r="P57" i="14"/>
  <c r="P56" i="14"/>
  <c r="P55" i="14"/>
  <c r="P53" i="14"/>
  <c r="P52" i="14"/>
  <c r="P51" i="14"/>
  <c r="P50" i="14"/>
  <c r="P49" i="14"/>
  <c r="P48" i="14"/>
  <c r="P47" i="14"/>
  <c r="P46" i="14"/>
  <c r="P43" i="14"/>
  <c r="P42" i="14"/>
  <c r="P40" i="14"/>
  <c r="P38" i="14"/>
  <c r="P37" i="14"/>
  <c r="P36" i="14"/>
  <c r="P35" i="14"/>
  <c r="P34" i="14"/>
  <c r="P33" i="14"/>
  <c r="P31" i="14"/>
  <c r="P30" i="14"/>
  <c r="P29" i="14"/>
  <c r="P28" i="14"/>
  <c r="P26" i="14"/>
  <c r="P25" i="14"/>
  <c r="P24" i="14"/>
  <c r="P23" i="14"/>
  <c r="P22" i="14"/>
  <c r="P21" i="14"/>
  <c r="P20" i="14"/>
  <c r="P17" i="14"/>
  <c r="P16" i="14"/>
  <c r="P15" i="14"/>
  <c r="P14" i="14"/>
  <c r="P12" i="14"/>
  <c r="P11" i="14"/>
  <c r="P10" i="14"/>
  <c r="P9" i="14"/>
  <c r="Q431" i="14"/>
  <c r="O431" i="14"/>
  <c r="M431" i="14"/>
  <c r="L431" i="14"/>
  <c r="K431" i="14"/>
  <c r="J431" i="14"/>
  <c r="H431" i="14"/>
  <c r="F431" i="14"/>
  <c r="E431" i="14"/>
  <c r="Q428" i="14"/>
  <c r="O428" i="14"/>
  <c r="M428" i="14"/>
  <c r="L428" i="14"/>
  <c r="K428" i="14"/>
  <c r="J428" i="14"/>
  <c r="H428" i="14"/>
  <c r="F428" i="14"/>
  <c r="E428" i="14"/>
  <c r="Q423" i="14"/>
  <c r="O423" i="14"/>
  <c r="M423" i="14"/>
  <c r="L423" i="14"/>
  <c r="K423" i="14"/>
  <c r="J423" i="14"/>
  <c r="H423" i="14"/>
  <c r="F423" i="14"/>
  <c r="E423" i="14"/>
  <c r="Q420" i="14"/>
  <c r="O420" i="14"/>
  <c r="M420" i="14"/>
  <c r="L420" i="14"/>
  <c r="K420" i="14"/>
  <c r="J420" i="14"/>
  <c r="H420" i="14"/>
  <c r="F420" i="14"/>
  <c r="E420" i="14"/>
  <c r="Q411" i="14"/>
  <c r="O411" i="14"/>
  <c r="M411" i="14"/>
  <c r="L411" i="14"/>
  <c r="K411" i="14"/>
  <c r="J411" i="14"/>
  <c r="H411" i="14"/>
  <c r="F411" i="14"/>
  <c r="E411" i="14"/>
  <c r="Q402" i="14"/>
  <c r="O402" i="14"/>
  <c r="M402" i="14"/>
  <c r="L402" i="14"/>
  <c r="K402" i="14"/>
  <c r="J402" i="14"/>
  <c r="H402" i="14"/>
  <c r="F402" i="14"/>
  <c r="E402" i="14"/>
  <c r="Q397" i="14"/>
  <c r="O397" i="14"/>
  <c r="M397" i="14"/>
  <c r="L397" i="14"/>
  <c r="K397" i="14"/>
  <c r="J397" i="14"/>
  <c r="H397" i="14"/>
  <c r="F397" i="14"/>
  <c r="E397" i="14"/>
  <c r="Q391" i="14"/>
  <c r="O391" i="14"/>
  <c r="M391" i="14"/>
  <c r="L391" i="14"/>
  <c r="K391" i="14"/>
  <c r="J391" i="14"/>
  <c r="J384" i="14"/>
  <c r="H391" i="14"/>
  <c r="F391" i="14"/>
  <c r="F384" i="14"/>
  <c r="E391" i="14"/>
  <c r="Q384" i="14"/>
  <c r="O384" i="14"/>
  <c r="M384" i="14"/>
  <c r="L384" i="14"/>
  <c r="K384" i="14"/>
  <c r="H384" i="14"/>
  <c r="E384" i="14"/>
  <c r="Q379" i="14"/>
  <c r="O379" i="14"/>
  <c r="M379" i="14"/>
  <c r="L379" i="14"/>
  <c r="K379" i="14"/>
  <c r="J379" i="14"/>
  <c r="H379" i="14"/>
  <c r="F379" i="14"/>
  <c r="E379" i="14"/>
  <c r="Q376" i="14"/>
  <c r="O376" i="14"/>
  <c r="M376" i="14"/>
  <c r="L376" i="14"/>
  <c r="K376" i="14"/>
  <c r="J376" i="14"/>
  <c r="H376" i="14"/>
  <c r="F376" i="14"/>
  <c r="E376" i="14"/>
  <c r="Q366" i="14"/>
  <c r="O366" i="14"/>
  <c r="M366" i="14"/>
  <c r="L366" i="14"/>
  <c r="K366" i="14"/>
  <c r="J366" i="14"/>
  <c r="H366" i="14"/>
  <c r="F366" i="14"/>
  <c r="E366" i="14"/>
  <c r="Q356" i="14"/>
  <c r="O356" i="14"/>
  <c r="M356" i="14"/>
  <c r="L356" i="14"/>
  <c r="K356" i="14"/>
  <c r="J356" i="14"/>
  <c r="H356" i="14"/>
  <c r="F356" i="14"/>
  <c r="E356" i="14"/>
  <c r="Q349" i="14"/>
  <c r="O349" i="14"/>
  <c r="M349" i="14"/>
  <c r="L349" i="14"/>
  <c r="K349" i="14"/>
  <c r="J349" i="14"/>
  <c r="H349" i="14"/>
  <c r="F349" i="14"/>
  <c r="E349" i="14"/>
  <c r="Q339" i="14"/>
  <c r="O339" i="14"/>
  <c r="M339" i="14"/>
  <c r="L339" i="14"/>
  <c r="K339" i="14"/>
  <c r="J339" i="14"/>
  <c r="H339" i="14"/>
  <c r="F339" i="14"/>
  <c r="E339" i="14"/>
  <c r="Q336" i="14"/>
  <c r="O336" i="14"/>
  <c r="M336" i="14"/>
  <c r="L336" i="14"/>
  <c r="K336" i="14"/>
  <c r="J336" i="14"/>
  <c r="H336" i="14"/>
  <c r="F336" i="14"/>
  <c r="E336" i="14"/>
  <c r="Q332" i="14"/>
  <c r="O332" i="14"/>
  <c r="M332" i="14"/>
  <c r="M323" i="14"/>
  <c r="K332" i="14"/>
  <c r="J332" i="14"/>
  <c r="H332" i="14"/>
  <c r="F332" i="14"/>
  <c r="E332" i="14"/>
  <c r="Q323" i="14"/>
  <c r="O323" i="14"/>
  <c r="K323" i="14"/>
  <c r="J323" i="14"/>
  <c r="H323" i="14"/>
  <c r="F323" i="14"/>
  <c r="E323" i="14"/>
  <c r="Q314" i="14"/>
  <c r="K314" i="14"/>
  <c r="J314" i="14"/>
  <c r="H314" i="14"/>
  <c r="F314" i="14"/>
  <c r="E314" i="14"/>
  <c r="Q303" i="14"/>
  <c r="O303" i="14"/>
  <c r="M303" i="14"/>
  <c r="L303" i="14"/>
  <c r="K303" i="14"/>
  <c r="J303" i="14"/>
  <c r="H303" i="14"/>
  <c r="F303" i="14"/>
  <c r="E303" i="14"/>
  <c r="Q298" i="14"/>
  <c r="O298" i="14"/>
  <c r="M298" i="14"/>
  <c r="L298" i="14"/>
  <c r="K298" i="14"/>
  <c r="J298" i="14"/>
  <c r="H298" i="14"/>
  <c r="F298" i="14"/>
  <c r="E298" i="14"/>
  <c r="Q288" i="14"/>
  <c r="O288" i="14"/>
  <c r="M288" i="14"/>
  <c r="L288" i="14"/>
  <c r="K288" i="14"/>
  <c r="J288" i="14"/>
  <c r="H288" i="14"/>
  <c r="Q279" i="14"/>
  <c r="O279" i="14"/>
  <c r="M279" i="14"/>
  <c r="L279" i="14"/>
  <c r="K279" i="14"/>
  <c r="J279" i="14"/>
  <c r="H279" i="14"/>
  <c r="F279" i="14"/>
  <c r="E279" i="14"/>
  <c r="Q277" i="14"/>
  <c r="O277" i="14"/>
  <c r="M277" i="14"/>
  <c r="L277" i="14"/>
  <c r="K277" i="14"/>
  <c r="J277" i="14"/>
  <c r="H277" i="14"/>
  <c r="F277" i="14"/>
  <c r="E277" i="14"/>
  <c r="Q270" i="14"/>
  <c r="O270" i="14"/>
  <c r="M270" i="14"/>
  <c r="L270" i="14"/>
  <c r="K270" i="14"/>
  <c r="J270" i="14"/>
  <c r="H270" i="14"/>
  <c r="F270" i="14"/>
  <c r="E270" i="14"/>
  <c r="Q262" i="14"/>
  <c r="O262" i="14"/>
  <c r="M262" i="14"/>
  <c r="L262" i="14"/>
  <c r="K262" i="14"/>
  <c r="J262" i="14"/>
  <c r="H262" i="14"/>
  <c r="F262" i="14"/>
  <c r="E262" i="14"/>
  <c r="Q255" i="14"/>
  <c r="O255" i="14"/>
  <c r="M255" i="14"/>
  <c r="L255" i="14"/>
  <c r="K255" i="14"/>
  <c r="J255" i="14"/>
  <c r="H255" i="14"/>
  <c r="F255" i="14"/>
  <c r="E255" i="14"/>
  <c r="Q244" i="14"/>
  <c r="O244" i="14"/>
  <c r="M244" i="14"/>
  <c r="L244" i="14"/>
  <c r="K244" i="14"/>
  <c r="J244" i="14"/>
  <c r="H244" i="14"/>
  <c r="F244" i="14"/>
  <c r="E244" i="14"/>
  <c r="Q242" i="14"/>
  <c r="O242" i="14"/>
  <c r="M242" i="14"/>
  <c r="L242" i="14"/>
  <c r="K242" i="14"/>
  <c r="J242" i="14"/>
  <c r="H242" i="14"/>
  <c r="F242" i="14"/>
  <c r="E242" i="14"/>
  <c r="Q234" i="14"/>
  <c r="O234" i="14"/>
  <c r="M234" i="14"/>
  <c r="L234" i="14"/>
  <c r="K234" i="14"/>
  <c r="J234" i="14"/>
  <c r="H234" i="14"/>
  <c r="F234" i="14"/>
  <c r="E234" i="14"/>
  <c r="Q230" i="14"/>
  <c r="O230" i="14"/>
  <c r="M230" i="14"/>
  <c r="L230" i="14"/>
  <c r="K230" i="14"/>
  <c r="J230" i="14"/>
  <c r="F230" i="14"/>
  <c r="E230" i="14"/>
  <c r="Q221" i="14"/>
  <c r="O221" i="14"/>
  <c r="M221" i="14"/>
  <c r="L221" i="14"/>
  <c r="K221" i="14"/>
  <c r="J221" i="14"/>
  <c r="H221" i="14"/>
  <c r="F221" i="14"/>
  <c r="E221" i="14"/>
  <c r="Q211" i="14"/>
  <c r="O211" i="14"/>
  <c r="M211" i="14"/>
  <c r="L211" i="14"/>
  <c r="K211" i="14"/>
  <c r="J211" i="14"/>
  <c r="H211" i="14"/>
  <c r="F211" i="14"/>
  <c r="E211" i="14"/>
  <c r="Q195" i="14"/>
  <c r="O195" i="14"/>
  <c r="M195" i="14"/>
  <c r="L195" i="14"/>
  <c r="K195" i="14"/>
  <c r="J195" i="14"/>
  <c r="H195" i="14"/>
  <c r="F195" i="14"/>
  <c r="E195" i="14"/>
  <c r="Q184" i="14"/>
  <c r="O184" i="14"/>
  <c r="M184" i="14"/>
  <c r="L184" i="14"/>
  <c r="K184" i="14"/>
  <c r="J184" i="14"/>
  <c r="H184" i="14"/>
  <c r="F184" i="14"/>
  <c r="E184" i="14"/>
  <c r="Q178" i="14"/>
  <c r="O178" i="14"/>
  <c r="M178" i="14"/>
  <c r="L178" i="14"/>
  <c r="K178" i="14"/>
  <c r="J178" i="14"/>
  <c r="H178" i="14"/>
  <c r="F178" i="14"/>
  <c r="E178" i="14"/>
  <c r="Q168" i="14"/>
  <c r="O168" i="14"/>
  <c r="M168" i="14"/>
  <c r="L168" i="14"/>
  <c r="K168" i="14"/>
  <c r="J168" i="14"/>
  <c r="H168" i="14"/>
  <c r="F168" i="14"/>
  <c r="E168" i="14"/>
  <c r="Q160" i="14"/>
  <c r="O160" i="14"/>
  <c r="M160" i="14"/>
  <c r="L160" i="14"/>
  <c r="K160" i="14"/>
  <c r="J160" i="14"/>
  <c r="H160" i="14"/>
  <c r="F160" i="14"/>
  <c r="E160" i="14"/>
  <c r="Q150" i="14"/>
  <c r="O150" i="14"/>
  <c r="M150" i="14"/>
  <c r="L150" i="14"/>
  <c r="K150" i="14"/>
  <c r="J150" i="14"/>
  <c r="H150" i="14"/>
  <c r="F150" i="14"/>
  <c r="E150" i="14"/>
  <c r="Q140" i="14"/>
  <c r="O140" i="14"/>
  <c r="M140" i="14"/>
  <c r="L140" i="14"/>
  <c r="K140" i="14"/>
  <c r="J140" i="14"/>
  <c r="H140" i="14"/>
  <c r="F140" i="14"/>
  <c r="E140" i="14"/>
  <c r="Q130" i="14"/>
  <c r="O130" i="14"/>
  <c r="M130" i="14"/>
  <c r="L130" i="14"/>
  <c r="K130" i="14"/>
  <c r="J130" i="14"/>
  <c r="H130" i="14"/>
  <c r="F130" i="14"/>
  <c r="E130" i="14"/>
  <c r="Q120" i="14"/>
  <c r="O120" i="14"/>
  <c r="M120" i="14"/>
  <c r="L120" i="14"/>
  <c r="K120" i="14"/>
  <c r="J120" i="14"/>
  <c r="H120" i="14"/>
  <c r="F120" i="14"/>
  <c r="E120" i="14"/>
  <c r="Q110" i="14"/>
  <c r="O110" i="14"/>
  <c r="M110" i="14"/>
  <c r="L110" i="14"/>
  <c r="K110" i="14"/>
  <c r="J110" i="14"/>
  <c r="H110" i="14"/>
  <c r="F110" i="14"/>
  <c r="E110" i="14"/>
  <c r="Q99" i="14"/>
  <c r="O99" i="14"/>
  <c r="M99" i="14"/>
  <c r="L99" i="14"/>
  <c r="K99" i="14"/>
  <c r="J99" i="14"/>
  <c r="H99" i="14"/>
  <c r="F99" i="14"/>
  <c r="E99" i="14"/>
  <c r="Q95" i="14"/>
  <c r="O95" i="14"/>
  <c r="M95" i="14"/>
  <c r="L95" i="14"/>
  <c r="K95" i="14"/>
  <c r="J95" i="14"/>
  <c r="H95" i="14"/>
  <c r="F95" i="14"/>
  <c r="E95" i="14"/>
  <c r="Q89" i="14"/>
  <c r="O89" i="14"/>
  <c r="M89" i="14"/>
  <c r="L89" i="14"/>
  <c r="K89" i="14"/>
  <c r="J89" i="14"/>
  <c r="H89" i="14"/>
  <c r="F89" i="14"/>
  <c r="E89" i="14"/>
  <c r="Q86" i="14"/>
  <c r="O86" i="14"/>
  <c r="M86" i="14"/>
  <c r="L86" i="14"/>
  <c r="K86" i="14"/>
  <c r="J86" i="14"/>
  <c r="H86" i="14"/>
  <c r="F86" i="14"/>
  <c r="E86" i="14"/>
  <c r="Q78" i="14"/>
  <c r="O78" i="14"/>
  <c r="M78" i="14"/>
  <c r="L78" i="14"/>
  <c r="K78" i="14"/>
  <c r="J78" i="14"/>
  <c r="H78" i="14"/>
  <c r="F78" i="14"/>
  <c r="E78" i="14"/>
  <c r="Q68" i="14"/>
  <c r="O68" i="14"/>
  <c r="M68" i="14"/>
  <c r="L68" i="14"/>
  <c r="K68" i="14"/>
  <c r="J68" i="14"/>
  <c r="H68" i="14"/>
  <c r="F68" i="14"/>
  <c r="E68" i="14"/>
  <c r="Q58" i="14"/>
  <c r="O58" i="14"/>
  <c r="M58" i="14"/>
  <c r="L58" i="14"/>
  <c r="K58" i="14"/>
  <c r="J58" i="14"/>
  <c r="H58" i="14"/>
  <c r="F58" i="14"/>
  <c r="E58" i="14"/>
  <c r="Q54" i="14"/>
  <c r="O54" i="14"/>
  <c r="M54" i="14"/>
  <c r="L54" i="14"/>
  <c r="K54" i="14"/>
  <c r="J54" i="14"/>
  <c r="H54" i="14"/>
  <c r="F54" i="14"/>
  <c r="E54" i="14"/>
  <c r="Q45" i="14"/>
  <c r="O45" i="14"/>
  <c r="M45" i="14"/>
  <c r="L45" i="14"/>
  <c r="K45" i="14"/>
  <c r="J45" i="14"/>
  <c r="H45" i="14"/>
  <c r="F45" i="14"/>
  <c r="E45" i="14"/>
  <c r="Q41" i="14"/>
  <c r="O41" i="14"/>
  <c r="M41" i="14"/>
  <c r="L41" i="14"/>
  <c r="K41" i="14"/>
  <c r="J41" i="14"/>
  <c r="H41" i="14"/>
  <c r="F41" i="14"/>
  <c r="E41" i="14"/>
  <c r="Q39" i="14"/>
  <c r="Q32" i="14"/>
  <c r="Q27" i="14"/>
  <c r="O27" i="14"/>
  <c r="M27" i="14"/>
  <c r="L27" i="14"/>
  <c r="K27" i="14"/>
  <c r="J27" i="14"/>
  <c r="H27" i="14"/>
  <c r="F27" i="14"/>
  <c r="E27" i="14"/>
  <c r="Q18" i="14"/>
  <c r="O18" i="14"/>
  <c r="M18" i="14"/>
  <c r="L18" i="14"/>
  <c r="L7" i="14" s="1"/>
  <c r="K18" i="14"/>
  <c r="J18" i="14"/>
  <c r="H18" i="14"/>
  <c r="F18" i="14"/>
  <c r="E18" i="14"/>
  <c r="C18" i="14"/>
  <c r="O13" i="14"/>
  <c r="M13" i="14"/>
  <c r="L13" i="14"/>
  <c r="K13" i="14"/>
  <c r="J13" i="14"/>
  <c r="H13" i="14"/>
  <c r="F13" i="14"/>
  <c r="O8" i="14"/>
  <c r="M8" i="14"/>
  <c r="L8" i="14"/>
  <c r="K8" i="14"/>
  <c r="J8" i="14"/>
  <c r="H8" i="14"/>
  <c r="F8" i="14"/>
  <c r="E8" i="14"/>
  <c r="C8" i="14"/>
  <c r="I62" i="10"/>
  <c r="I59" i="10"/>
  <c r="I42" i="10"/>
  <c r="I38" i="10"/>
  <c r="I27" i="10"/>
  <c r="I21" i="10"/>
  <c r="I20" i="10"/>
  <c r="I19" i="10"/>
  <c r="I12" i="10"/>
  <c r="I11" i="10"/>
  <c r="I10" i="10"/>
  <c r="I9" i="10"/>
  <c r="C431" i="14"/>
  <c r="O426" i="14"/>
  <c r="M426" i="14"/>
  <c r="L426" i="14"/>
  <c r="K426" i="14"/>
  <c r="J426" i="14"/>
  <c r="E426" i="14"/>
  <c r="C426" i="14"/>
  <c r="C423" i="14"/>
  <c r="C420" i="14"/>
  <c r="C411" i="14"/>
  <c r="C402" i="14"/>
  <c r="C397" i="14"/>
  <c r="C391" i="14"/>
  <c r="C384" i="14"/>
  <c r="N384" i="14" s="1"/>
  <c r="C379" i="14"/>
  <c r="C376" i="14"/>
  <c r="C366" i="14"/>
  <c r="C356" i="14"/>
  <c r="N356" i="14" s="1"/>
  <c r="C339" i="14"/>
  <c r="C336" i="14"/>
  <c r="C332" i="14"/>
  <c r="C323" i="14"/>
  <c r="N323" i="14" s="1"/>
  <c r="C314" i="14"/>
  <c r="C303" i="14"/>
  <c r="C298" i="14"/>
  <c r="C279" i="14"/>
  <c r="N279" i="14" s="1"/>
  <c r="C277" i="14"/>
  <c r="C270" i="14"/>
  <c r="O267" i="14"/>
  <c r="M267" i="14"/>
  <c r="L267" i="14"/>
  <c r="K267" i="14"/>
  <c r="J267" i="14"/>
  <c r="E267" i="14"/>
  <c r="C267" i="14"/>
  <c r="C255" i="14"/>
  <c r="M250" i="14"/>
  <c r="M205" i="14"/>
  <c r="L250" i="14"/>
  <c r="K250" i="14"/>
  <c r="J250" i="14"/>
  <c r="E250" i="14"/>
  <c r="C250" i="14"/>
  <c r="C244" i="14"/>
  <c r="C242" i="14"/>
  <c r="C234" i="14"/>
  <c r="N234" i="14" s="1"/>
  <c r="C230" i="14"/>
  <c r="C221" i="14"/>
  <c r="C211" i="14"/>
  <c r="O205" i="14"/>
  <c r="L205" i="14"/>
  <c r="K205" i="14"/>
  <c r="E205" i="14"/>
  <c r="C205" i="14"/>
  <c r="N205" i="14" s="1"/>
  <c r="C195" i="14"/>
  <c r="C184" i="14"/>
  <c r="C178" i="14"/>
  <c r="C168" i="14"/>
  <c r="N168" i="14" s="1"/>
  <c r="C160" i="14"/>
  <c r="C150" i="14"/>
  <c r="C140" i="14"/>
  <c r="C130" i="14"/>
  <c r="N130" i="14" s="1"/>
  <c r="C120" i="14"/>
  <c r="C110" i="14"/>
  <c r="C39" i="14"/>
  <c r="N39" i="14" s="1"/>
  <c r="E70" i="11"/>
  <c r="E54" i="11"/>
  <c r="E44" i="11"/>
  <c r="E34" i="11"/>
  <c r="E24" i="11"/>
  <c r="E14" i="11"/>
  <c r="E51" i="10"/>
  <c r="E36" i="10"/>
  <c r="E32" i="10"/>
  <c r="E25" i="10"/>
  <c r="I67" i="10"/>
  <c r="I50" i="10"/>
  <c r="I44" i="10"/>
  <c r="I35" i="10"/>
  <c r="I17" i="10"/>
  <c r="I58" i="10"/>
  <c r="I53" i="10"/>
  <c r="BO22" i="32"/>
  <c r="BO174" i="32"/>
  <c r="I26" i="10"/>
  <c r="I18" i="10"/>
  <c r="H16" i="10"/>
  <c r="BO154" i="32"/>
  <c r="CV154" i="32" s="1"/>
  <c r="I31" i="10"/>
  <c r="BO24" i="32"/>
  <c r="CV24" i="32" s="1"/>
  <c r="H65" i="10"/>
  <c r="C77" i="10" s="1"/>
  <c r="I60" i="10"/>
  <c r="H57" i="10"/>
  <c r="I57" i="10" s="1"/>
  <c r="I43" i="10"/>
  <c r="H41" i="10"/>
  <c r="I41" i="10" s="1"/>
  <c r="H51" i="10"/>
  <c r="I52" i="10"/>
  <c r="H25" i="10"/>
  <c r="I23" i="10"/>
  <c r="I13" i="10"/>
  <c r="H6" i="10"/>
  <c r="E69" i="10" l="1"/>
  <c r="I25" i="10"/>
  <c r="F7" i="14"/>
  <c r="N8" i="14"/>
  <c r="H7" i="11" s="1"/>
  <c r="N7" i="14"/>
  <c r="CV174" i="32"/>
  <c r="CV160" i="32"/>
  <c r="BO46" i="32"/>
  <c r="CV46" i="32" s="1"/>
  <c r="CV22" i="32"/>
  <c r="N411" i="14"/>
  <c r="N420" i="14"/>
  <c r="N178" i="14"/>
  <c r="P178" i="14" s="1"/>
  <c r="I32" i="11" s="1"/>
  <c r="N242" i="14"/>
  <c r="N298" i="14"/>
  <c r="N391" i="14"/>
  <c r="N110" i="14"/>
  <c r="P110" i="14" s="1"/>
  <c r="I25" i="11" s="1"/>
  <c r="N150" i="14"/>
  <c r="P150" i="14" s="1"/>
  <c r="I29" i="11" s="1"/>
  <c r="N184" i="14"/>
  <c r="N221" i="14"/>
  <c r="N244" i="14"/>
  <c r="N255" i="14"/>
  <c r="P255" i="14" s="1"/>
  <c r="I45" i="11" s="1"/>
  <c r="N270" i="14"/>
  <c r="N303" i="14"/>
  <c r="N336" i="14"/>
  <c r="N376" i="14"/>
  <c r="N397" i="14"/>
  <c r="N423" i="14"/>
  <c r="N431" i="14"/>
  <c r="N211" i="14"/>
  <c r="N332" i="14"/>
  <c r="N366" i="14"/>
  <c r="N195" i="14"/>
  <c r="N230" i="14"/>
  <c r="P230" i="14" s="1"/>
  <c r="C85" i="11" s="1"/>
  <c r="N277" i="14"/>
  <c r="N314" i="14"/>
  <c r="N339" i="14"/>
  <c r="N379" i="14"/>
  <c r="N402" i="14"/>
  <c r="P402" i="14" s="1"/>
  <c r="I71" i="11" s="1"/>
  <c r="N32" i="14"/>
  <c r="N45" i="14"/>
  <c r="N58" i="14"/>
  <c r="N78" i="14"/>
  <c r="N89" i="14"/>
  <c r="P89" i="14" s="1"/>
  <c r="I21" i="11" s="1"/>
  <c r="N41" i="14"/>
  <c r="N262" i="14"/>
  <c r="N288" i="14"/>
  <c r="N349" i="14"/>
  <c r="N120" i="14"/>
  <c r="P120" i="14" s="1"/>
  <c r="I26" i="11" s="1"/>
  <c r="N140" i="14"/>
  <c r="P140" i="14" s="1"/>
  <c r="I28" i="11" s="1"/>
  <c r="N160" i="14"/>
  <c r="N250" i="14"/>
  <c r="N267" i="14"/>
  <c r="N426" i="14"/>
  <c r="N18" i="14"/>
  <c r="N13" i="14"/>
  <c r="N27" i="14"/>
  <c r="N95" i="14"/>
  <c r="N54" i="14"/>
  <c r="P54" i="14" s="1"/>
  <c r="I16" i="11" s="1"/>
  <c r="N68" i="14"/>
  <c r="N86" i="14"/>
  <c r="N99" i="14"/>
  <c r="N428" i="14"/>
  <c r="Q313" i="14"/>
  <c r="Q401" i="14"/>
  <c r="Q194" i="14"/>
  <c r="M313" i="14"/>
  <c r="J383" i="14"/>
  <c r="Q109" i="14"/>
  <c r="Q254" i="14"/>
  <c r="F44" i="24"/>
  <c r="F90" i="24"/>
  <c r="F133" i="24"/>
  <c r="P376" i="14"/>
  <c r="H64" i="11" s="1"/>
  <c r="I64" i="11" s="1"/>
  <c r="BO25" i="32"/>
  <c r="CV25" i="32" s="1"/>
  <c r="CV29" i="32"/>
  <c r="BO33" i="32"/>
  <c r="CV33" i="32" s="1"/>
  <c r="CV47" i="32"/>
  <c r="BO51" i="32"/>
  <c r="CV51" i="32" s="1"/>
  <c r="BO59" i="32"/>
  <c r="CV59" i="32" s="1"/>
  <c r="CV68" i="32"/>
  <c r="BO74" i="32"/>
  <c r="CV74" i="32" s="1"/>
  <c r="F5" i="24"/>
  <c r="F149" i="24" s="1"/>
  <c r="CV8" i="32"/>
  <c r="CV81" i="32"/>
  <c r="CV65" i="32"/>
  <c r="CV43" i="32"/>
  <c r="CV151" i="32"/>
  <c r="AQ177" i="32"/>
  <c r="CV152" i="32"/>
  <c r="CV13" i="32"/>
  <c r="CV17" i="32"/>
  <c r="CV69" i="32"/>
  <c r="CV139" i="32"/>
  <c r="CV156" i="32"/>
  <c r="CV41" i="32"/>
  <c r="CV20" i="32"/>
  <c r="CV26" i="32"/>
  <c r="CV50" i="32"/>
  <c r="CV55" i="32"/>
  <c r="CV58" i="32"/>
  <c r="CV63" i="32"/>
  <c r="CV71" i="32"/>
  <c r="CV75" i="32"/>
  <c r="CV79" i="32"/>
  <c r="CV143" i="32"/>
  <c r="CV28" i="32"/>
  <c r="CV9" i="32"/>
  <c r="CV39" i="32"/>
  <c r="CV148" i="32"/>
  <c r="CV67" i="32"/>
  <c r="CV172" i="32"/>
  <c r="D401" i="14"/>
  <c r="J109" i="14"/>
  <c r="H32" i="10"/>
  <c r="H69" i="10" s="1"/>
  <c r="P431" i="14"/>
  <c r="I77" i="11" s="1"/>
  <c r="E401" i="14"/>
  <c r="K401" i="14"/>
  <c r="H401" i="14"/>
  <c r="E383" i="14"/>
  <c r="P356" i="14"/>
  <c r="H62" i="11" s="1"/>
  <c r="I62" i="11" s="1"/>
  <c r="O335" i="14"/>
  <c r="F313" i="14"/>
  <c r="L313" i="14"/>
  <c r="F254" i="14"/>
  <c r="H254" i="14"/>
  <c r="D254" i="14"/>
  <c r="J254" i="14"/>
  <c r="M254" i="14"/>
  <c r="E254" i="14"/>
  <c r="P234" i="14"/>
  <c r="H40" i="11" s="1"/>
  <c r="I40" i="11" s="1"/>
  <c r="F194" i="14"/>
  <c r="O194" i="14"/>
  <c r="P130" i="14"/>
  <c r="I27" i="11" s="1"/>
  <c r="K109" i="14"/>
  <c r="L109" i="14"/>
  <c r="O109" i="14"/>
  <c r="K44" i="14"/>
  <c r="H44" i="14"/>
  <c r="J44" i="14"/>
  <c r="O44" i="14"/>
  <c r="C401" i="14"/>
  <c r="P366" i="14"/>
  <c r="H63" i="11" s="1"/>
  <c r="I63" i="11" s="1"/>
  <c r="E313" i="14"/>
  <c r="K383" i="14"/>
  <c r="P279" i="14"/>
  <c r="H50" i="11" s="1"/>
  <c r="I50" i="11" s="1"/>
  <c r="J313" i="14"/>
  <c r="P13" i="14"/>
  <c r="I8" i="11" s="1"/>
  <c r="P86" i="14"/>
  <c r="I20" i="11" s="1"/>
  <c r="M7" i="14"/>
  <c r="L401" i="14"/>
  <c r="P39" i="14"/>
  <c r="H12" i="11" s="1"/>
  <c r="I12" i="11" s="1"/>
  <c r="D194" i="14"/>
  <c r="Q383" i="14"/>
  <c r="L194" i="14"/>
  <c r="P336" i="14"/>
  <c r="H59" i="11" s="1"/>
  <c r="I59" i="11" s="1"/>
  <c r="M383" i="14"/>
  <c r="P211" i="14"/>
  <c r="H37" i="11" s="1"/>
  <c r="I37" i="11" s="1"/>
  <c r="P323" i="14"/>
  <c r="H56" i="11" s="1"/>
  <c r="I56" i="11" s="1"/>
  <c r="J401" i="14"/>
  <c r="P339" i="14"/>
  <c r="H60" i="11" s="1"/>
  <c r="I60" i="11" s="1"/>
  <c r="F44" i="14"/>
  <c r="O401" i="14"/>
  <c r="K7" i="14"/>
  <c r="M109" i="14"/>
  <c r="E194" i="14"/>
  <c r="O254" i="14"/>
  <c r="P420" i="14"/>
  <c r="H73" i="11" s="1"/>
  <c r="I73" i="11" s="1"/>
  <c r="P41" i="14"/>
  <c r="H13" i="11" s="1"/>
  <c r="I13" i="11" s="1"/>
  <c r="P288" i="14"/>
  <c r="H51" i="11" s="1"/>
  <c r="I51" i="11" s="1"/>
  <c r="P426" i="14"/>
  <c r="H75" i="11" s="1"/>
  <c r="I75" i="11" s="1"/>
  <c r="K194" i="14"/>
  <c r="K254" i="14"/>
  <c r="P270" i="14"/>
  <c r="I48" i="11" s="1"/>
  <c r="P397" i="14"/>
  <c r="H69" i="11" s="1"/>
  <c r="I69" i="11" s="1"/>
  <c r="M44" i="14"/>
  <c r="E109" i="14"/>
  <c r="H194" i="14"/>
  <c r="F383" i="14"/>
  <c r="C313" i="14"/>
  <c r="E44" i="14"/>
  <c r="P250" i="14"/>
  <c r="H43" i="11" s="1"/>
  <c r="I43" i="11" s="1"/>
  <c r="L254" i="14"/>
  <c r="P303" i="14"/>
  <c r="H53" i="11" s="1"/>
  <c r="I53" i="11" s="1"/>
  <c r="P379" i="14"/>
  <c r="H65" i="11" s="1"/>
  <c r="I65" i="11" s="1"/>
  <c r="Q7" i="14"/>
  <c r="J7" i="14"/>
  <c r="O7" i="14"/>
  <c r="E335" i="14"/>
  <c r="Q335" i="14"/>
  <c r="H335" i="14"/>
  <c r="M335" i="14"/>
  <c r="F335" i="14"/>
  <c r="K335" i="14"/>
  <c r="H383" i="14"/>
  <c r="O383" i="14"/>
  <c r="M194" i="14"/>
  <c r="P391" i="14"/>
  <c r="H68" i="11" s="1"/>
  <c r="I68" i="11" s="1"/>
  <c r="L383" i="14"/>
  <c r="M401" i="14"/>
  <c r="P244" i="14"/>
  <c r="H42" i="11" s="1"/>
  <c r="I42" i="11" s="1"/>
  <c r="P184" i="14"/>
  <c r="I33" i="11" s="1"/>
  <c r="P298" i="14"/>
  <c r="H52" i="11" s="1"/>
  <c r="I52" i="11" s="1"/>
  <c r="P423" i="14"/>
  <c r="H74" i="11" s="1"/>
  <c r="I74" i="11" s="1"/>
  <c r="L44" i="14"/>
  <c r="Q44" i="14"/>
  <c r="H109" i="14"/>
  <c r="J335" i="14"/>
  <c r="F401" i="14"/>
  <c r="P428" i="14"/>
  <c r="H76" i="11" s="1"/>
  <c r="I76" i="11" s="1"/>
  <c r="J194" i="14"/>
  <c r="P99" i="14"/>
  <c r="I23" i="11" s="1"/>
  <c r="D109" i="14"/>
  <c r="C335" i="14"/>
  <c r="H7" i="14"/>
  <c r="K313" i="14"/>
  <c r="H313" i="14"/>
  <c r="L335" i="14"/>
  <c r="O313" i="14"/>
  <c r="D7" i="14"/>
  <c r="D44" i="14"/>
  <c r="P78" i="14"/>
  <c r="I19" i="11" s="1"/>
  <c r="P242" i="14"/>
  <c r="H41" i="11" s="1"/>
  <c r="I41" i="11" s="1"/>
  <c r="D313" i="14"/>
  <c r="D335" i="14"/>
  <c r="D383" i="14"/>
  <c r="P262" i="14"/>
  <c r="I46" i="11" s="1"/>
  <c r="P411" i="14"/>
  <c r="I72" i="11" s="1"/>
  <c r="P32" i="14"/>
  <c r="I11" i="11" s="1"/>
  <c r="P349" i="14"/>
  <c r="H61" i="11" s="1"/>
  <c r="I61" i="11" s="1"/>
  <c r="E7" i="14"/>
  <c r="P195" i="14"/>
  <c r="H35" i="11" s="1"/>
  <c r="I35" i="11" s="1"/>
  <c r="P267" i="14"/>
  <c r="H47" i="11" s="1"/>
  <c r="I47" i="11" s="1"/>
  <c r="P277" i="14"/>
  <c r="H49" i="11" s="1"/>
  <c r="I49" i="11" s="1"/>
  <c r="P332" i="14"/>
  <c r="H57" i="11" s="1"/>
  <c r="I57" i="11" s="1"/>
  <c r="P45" i="14"/>
  <c r="I15" i="11" s="1"/>
  <c r="F109" i="14"/>
  <c r="P68" i="14"/>
  <c r="I18" i="11" s="1"/>
  <c r="P27" i="14"/>
  <c r="H10" i="11" s="1"/>
  <c r="I10" i="11" s="1"/>
  <c r="P168" i="14"/>
  <c r="I31" i="11" s="1"/>
  <c r="P205" i="14"/>
  <c r="I36" i="11" s="1"/>
  <c r="P160" i="14"/>
  <c r="I30" i="11" s="1"/>
  <c r="P221" i="14"/>
  <c r="I38" i="11" s="1"/>
  <c r="C383" i="14"/>
  <c r="N383" i="14" s="1"/>
  <c r="P95" i="14"/>
  <c r="H22" i="11" s="1"/>
  <c r="I22" i="11" s="1"/>
  <c r="P384" i="14"/>
  <c r="H67" i="11" s="1"/>
  <c r="C254" i="14"/>
  <c r="N254" i="14" s="1"/>
  <c r="C194" i="14"/>
  <c r="N194" i="14" s="1"/>
  <c r="C109" i="14"/>
  <c r="C44" i="14"/>
  <c r="P58" i="14"/>
  <c r="H17" i="11" s="1"/>
  <c r="I17" i="11" s="1"/>
  <c r="C7" i="14"/>
  <c r="I37" i="10"/>
  <c r="I65" i="10"/>
  <c r="C180" i="53"/>
  <c r="E78" i="11"/>
  <c r="I36" i="10"/>
  <c r="I6" i="10"/>
  <c r="I51" i="10"/>
  <c r="C76" i="10"/>
  <c r="I16" i="10"/>
  <c r="P8" i="14" l="1"/>
  <c r="I7" i="11" s="1"/>
  <c r="P314" i="14"/>
  <c r="H55" i="11"/>
  <c r="H54" i="11" s="1"/>
  <c r="I54" i="11" s="1"/>
  <c r="P18" i="14"/>
  <c r="H9" i="11"/>
  <c r="H6" i="11" s="1"/>
  <c r="I6" i="11" s="1"/>
  <c r="N109" i="14"/>
  <c r="P109" i="14" s="1"/>
  <c r="N44" i="14"/>
  <c r="P44" i="14" s="1"/>
  <c r="N335" i="14"/>
  <c r="N313" i="14"/>
  <c r="P313" i="14" s="1"/>
  <c r="N401" i="14"/>
  <c r="BO177" i="32"/>
  <c r="P7" i="14"/>
  <c r="I39" i="11"/>
  <c r="I32" i="10"/>
  <c r="CV177" i="32"/>
  <c r="C75" i="10"/>
  <c r="C78" i="10" s="1"/>
  <c r="D75" i="10" s="1"/>
  <c r="H58" i="11"/>
  <c r="I58" i="11" s="1"/>
  <c r="P401" i="14"/>
  <c r="L434" i="14"/>
  <c r="C93" i="10" s="1"/>
  <c r="K434" i="14"/>
  <c r="C87" i="10" s="1"/>
  <c r="D434" i="14"/>
  <c r="M434" i="14"/>
  <c r="C94" i="10" s="1"/>
  <c r="P254" i="14"/>
  <c r="E434" i="14"/>
  <c r="J434" i="14"/>
  <c r="H434" i="14"/>
  <c r="P434" i="14"/>
  <c r="P383" i="14"/>
  <c r="P194" i="14"/>
  <c r="F434" i="14"/>
  <c r="P335" i="14"/>
  <c r="H34" i="11"/>
  <c r="I34" i="11" s="1"/>
  <c r="H70" i="11"/>
  <c r="C84" i="11" s="1"/>
  <c r="I67" i="11"/>
  <c r="H66" i="11"/>
  <c r="H24" i="11"/>
  <c r="I24" i="11" s="1"/>
  <c r="H44" i="11"/>
  <c r="C434" i="14"/>
  <c r="C88" i="56" s="1"/>
  <c r="H14" i="11"/>
  <c r="I69" i="10"/>
  <c r="I55" i="11" l="1"/>
  <c r="I9" i="11"/>
  <c r="C85" i="10"/>
  <c r="C92" i="56"/>
  <c r="C84" i="10"/>
  <c r="C91" i="56"/>
  <c r="C94" i="56" s="1"/>
  <c r="D88" i="56" s="1"/>
  <c r="C83" i="10"/>
  <c r="C90" i="56"/>
  <c r="C86" i="10"/>
  <c r="C93" i="56"/>
  <c r="C82" i="10"/>
  <c r="C89" i="56"/>
  <c r="C81" i="10"/>
  <c r="N434" i="14"/>
  <c r="C95" i="10" s="1"/>
  <c r="C96" i="10" s="1"/>
  <c r="D94" i="10" s="1"/>
  <c r="I70" i="11"/>
  <c r="C83" i="11"/>
  <c r="O434" i="14"/>
  <c r="C86" i="11"/>
  <c r="I66" i="11"/>
  <c r="H78" i="11"/>
  <c r="I78" i="11" s="1"/>
  <c r="I44" i="11"/>
  <c r="C82" i="11"/>
  <c r="I14" i="11"/>
  <c r="D76" i="10"/>
  <c r="D77" i="10"/>
  <c r="C88" i="10" l="1"/>
  <c r="D82" i="10" s="1"/>
  <c r="D90" i="56"/>
  <c r="D92" i="56"/>
  <c r="D91" i="56"/>
  <c r="D93" i="56"/>
  <c r="D89" i="56"/>
  <c r="D95" i="10"/>
  <c r="D93" i="10"/>
  <c r="C87" i="11"/>
  <c r="D84" i="11" s="1"/>
  <c r="D78" i="10"/>
  <c r="D81" i="10" l="1"/>
  <c r="D83" i="10"/>
  <c r="D85" i="10"/>
  <c r="D84" i="10"/>
  <c r="D86" i="10"/>
  <c r="D87" i="10"/>
  <c r="D94" i="56"/>
  <c r="D96" i="10"/>
  <c r="D86" i="11"/>
  <c r="D82" i="11"/>
  <c r="D83" i="11"/>
  <c r="D85" i="11"/>
  <c r="D88" i="10" l="1"/>
  <c r="D87" i="11"/>
</calcChain>
</file>

<file path=xl/comments1.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4"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31"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5"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40"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50"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56"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64" authorId="1" shapeId="0">
      <text>
        <r>
          <rPr>
            <b/>
            <sz val="12"/>
            <color indexed="81"/>
            <rFont val="Arial"/>
            <family val="2"/>
          </rPr>
          <t>Comprende el importe de los otros ingresos y beneficios que se derivan de transacciones y eventos inusuales, que son propios del objeto del ente público</t>
        </r>
      </text>
    </comment>
    <comment ref="B68"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9"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1"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2"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3"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80" authorId="1" shapeId="0">
      <text>
        <r>
          <rPr>
            <b/>
            <sz val="8"/>
            <color indexed="81"/>
            <rFont val="Tahoma"/>
            <family val="2"/>
          </rPr>
          <t>Comprende el importe de los ingresos correspondientes a las contribuciones, productos, aprovechamientos, así como la venta de bienes y servicios.</t>
        </r>
      </text>
    </comment>
    <comment ref="B81"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82" authorId="1" shapeId="0">
      <text>
        <r>
          <rPr>
            <b/>
            <sz val="8"/>
            <color indexed="81"/>
            <rFont val="Tahoma"/>
            <family val="2"/>
          </rPr>
          <t>Comprende el importe de los otros ingresos y beneficios que se derivan de transacciones y eventos inusuales, que no son propios del objeto del ente público.</t>
        </r>
      </text>
    </comment>
    <comment ref="B86"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87"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88"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89"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90"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91"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14"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5"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25"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26"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27"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28"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29" authorId="3" shapeId="0">
      <text>
        <r>
          <rPr>
            <b/>
            <sz val="12"/>
            <color indexed="81"/>
            <rFont val="Arial"/>
            <family val="2"/>
          </rPr>
          <t>Importe de la indemnización causada por la falta de pago oportuno de los ingresos señalados en el título de impuestos de la ley de ingresos.</t>
        </r>
      </text>
    </comment>
    <comment ref="B30"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1"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2"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3" authorId="3" shapeId="0">
      <text>
        <r>
          <rPr>
            <b/>
            <sz val="12"/>
            <color indexed="81"/>
            <rFont val="Arial"/>
            <family val="2"/>
          </rPr>
          <t>Importe de otros ingresos que obtiene el municipio por concepto de accesorios de los impuestos y no están considerados en los rubros anteriores.</t>
        </r>
      </text>
    </comment>
    <comment ref="B34" authorId="2" shapeId="0">
      <text>
        <r>
          <rPr>
            <b/>
            <sz val="12"/>
            <color indexed="81"/>
            <rFont val="Arial"/>
            <family val="2"/>
          </rPr>
          <t>Son los ingresos que se perciben por conceptos no incluidos en los tipos anteriores, de conformidad con la legislación aplicable en la materia.</t>
        </r>
      </text>
    </comment>
    <comment ref="B35"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36"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37"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38"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39"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40"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41"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42" authorId="2" shapeId="0">
      <text>
        <r>
          <rPr>
            <b/>
            <sz val="12"/>
            <color indexed="81"/>
            <rFont val="Arial"/>
            <family val="2"/>
          </rPr>
          <t>Son las establecidas en Ley a cargo de las personas físicas y morales que se beneficien de manera directa por obras públicas.</t>
        </r>
      </text>
    </comment>
    <comment ref="B43"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44"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45"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46"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47"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56" authorId="3" shapeId="0">
      <text>
        <r>
          <rPr>
            <b/>
            <sz val="12"/>
            <color indexed="81"/>
            <rFont val="Arial"/>
            <family val="2"/>
          </rPr>
          <t>Importe del Ingreso obtenido por las rentas o concesión de toda clase de bienes propiedad del municipio y se encuentran incorporados al dominio público.</t>
        </r>
      </text>
    </comment>
    <comment ref="B59" authorId="2" shapeId="0">
      <text>
        <r>
          <rPr>
            <b/>
            <sz val="12"/>
            <color indexed="81"/>
            <rFont val="Arial"/>
            <family val="2"/>
          </rPr>
          <t xml:space="preserve">DEROGADO
</t>
        </r>
      </text>
    </comment>
    <comment ref="B60"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61"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65"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69"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7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7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80"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82"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83"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87"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90"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98"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02" authorId="3" shapeId="0">
      <text>
        <r>
          <rPr>
            <b/>
            <sz val="12"/>
            <color indexed="81"/>
            <rFont val="Arial"/>
            <family val="2"/>
          </rPr>
          <t>Importe de los ingresos que obtiene el municipio por la prestación del servicio del registro civil, a domicilio o fuera del horario de oficina.</t>
        </r>
      </text>
    </comment>
    <comment ref="B103"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06"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13"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119"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120" authorId="3" shapeId="0">
      <text>
        <r>
          <rPr>
            <b/>
            <sz val="12"/>
            <color indexed="81"/>
            <rFont val="Arial"/>
            <family val="2"/>
          </rPr>
          <t>Importe de la indemnización causada por la falta de pago oportuno de los ingresos señalados en el título de derechos de la ley de ingresos.</t>
        </r>
      </text>
    </comment>
    <comment ref="B121"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22"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23"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24"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125" authorId="2" shapeId="0">
      <text>
        <r>
          <rPr>
            <sz val="12"/>
            <color indexed="81"/>
            <rFont val="Arial"/>
            <family val="2"/>
          </rPr>
          <t xml:space="preserve">Son los ingresos por contraprestaciones por los servicios que preste el Estado en sus funciones de derecho privado.
</t>
        </r>
      </text>
    </comment>
    <comment ref="B126"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127"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28"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29"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32" authorId="3" shapeId="0">
      <text>
        <r>
          <rPr>
            <b/>
            <sz val="12"/>
            <color indexed="81"/>
            <rFont val="Arial"/>
            <family val="2"/>
          </rPr>
          <t xml:space="preserve">DEROGADO
</t>
        </r>
      </text>
    </comment>
    <comment ref="B133"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134"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135"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136" authorId="3" shapeId="0">
      <text>
        <r>
          <rPr>
            <b/>
            <sz val="12"/>
            <color indexed="81"/>
            <rFont val="Arial"/>
            <family val="2"/>
          </rPr>
          <t>Importe de los ingresos derivados de incentivos por la colaboración en el cobro de las contribuciones.</t>
        </r>
      </text>
    </comment>
    <comment ref="B137" authorId="3" shapeId="0">
      <text>
        <r>
          <rPr>
            <b/>
            <sz val="12"/>
            <color indexed="81"/>
            <rFont val="Arial"/>
            <family val="2"/>
          </rPr>
          <t>Importe de los ingresos por sanciones no fiscales de carácter monetario.</t>
        </r>
      </text>
    </comment>
    <comment ref="B138" authorId="3" shapeId="0">
      <text>
        <r>
          <rPr>
            <b/>
            <sz val="12"/>
            <color indexed="81"/>
            <rFont val="Arial"/>
            <family val="2"/>
          </rPr>
          <t>Importe de los ingresos por indemnizaciones.</t>
        </r>
      </text>
    </comment>
    <comment ref="B139" authorId="3" shapeId="0">
      <text>
        <r>
          <rPr>
            <b/>
            <sz val="12"/>
            <color indexed="81"/>
            <rFont val="Arial"/>
            <family val="2"/>
          </rPr>
          <t>Importe de los reintegros por ingresos de aprovechamientos por sostenimiento de las escuelas y servicio de vigilancia forestal.</t>
        </r>
      </text>
    </comment>
    <comment ref="B140" authorId="3" shapeId="0">
      <text>
        <r>
          <rPr>
            <b/>
            <sz val="12"/>
            <color indexed="81"/>
            <rFont val="Arial"/>
            <family val="2"/>
          </rPr>
          <t>Importe de los ingresos por obras públicas que realiza el ente público.</t>
        </r>
      </text>
    </comment>
    <comment ref="B141" authorId="3" shapeId="0">
      <text>
        <r>
          <rPr>
            <b/>
            <sz val="12"/>
            <color indexed="81"/>
            <rFont val="Arial"/>
            <family val="2"/>
          </rPr>
          <t>Importe de los ingresos por aplicación de gravámenes sobre herencias, legados y donaciones.</t>
        </r>
      </text>
    </comment>
    <comment ref="B142"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143"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144"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145"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146"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147"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148" authorId="2" shapeId="0">
      <text>
        <r>
          <rPr>
            <b/>
            <sz val="12"/>
            <color indexed="81"/>
            <rFont val="Arial"/>
            <family val="2"/>
          </rPr>
          <t>Son los ingresos propios obtenidos por las Empresas Productivas del Estado por sus actividades de producción, comercialización o prestación de servicios.</t>
        </r>
      </text>
    </comment>
    <comment ref="B149"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150"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151"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152"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153"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154"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155"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156"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157"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158" authorId="3" shapeId="0">
      <text>
        <r>
          <rPr>
            <b/>
            <sz val="12"/>
            <color indexed="81"/>
            <rFont val="Arial"/>
            <family val="2"/>
          </rPr>
          <t>Importe de los ingresos de las Entidades Federativas y Municipios que se derivan del Sistema Nacional de Coordinación Fiscal federal.</t>
        </r>
      </text>
    </comment>
    <comment ref="B159" authorId="3" shapeId="0">
      <text>
        <r>
          <rPr>
            <b/>
            <sz val="12"/>
            <color indexed="81"/>
            <rFont val="Arial"/>
            <family val="2"/>
          </rPr>
          <t>Importe de los ingresos de los Municipios que se derivan del Sistema Nacional de Coordinación Fiscal Estatal.</t>
        </r>
      </text>
    </comment>
    <comment ref="B160"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161"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162"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163"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64"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65"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66"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67"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68"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69" authorId="2" shapeId="0">
      <text>
        <r>
          <rPr>
            <sz val="8"/>
            <color indexed="81"/>
            <rFont val="Tahoma"/>
            <family val="2"/>
          </rPr>
          <t xml:space="preserve">Son los ingresos que reciben los entes públicos con el objeto de sufragar gastos inherentes a sus atribuciones
</t>
        </r>
      </text>
    </comment>
    <comment ref="B170" authorId="3" shapeId="0">
      <text>
        <r>
          <rPr>
            <b/>
            <sz val="12"/>
            <color indexed="81"/>
            <rFont val="Arial"/>
            <family val="2"/>
          </rPr>
          <t xml:space="preserve">
DEROGADO</t>
        </r>
      </text>
    </comment>
    <comment ref="B171"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72" authorId="3" shapeId="0">
      <text>
        <r>
          <rPr>
            <b/>
            <sz val="12"/>
            <color indexed="81"/>
            <rFont val="Arial"/>
            <family val="2"/>
          </rPr>
          <t>DEROGADO</t>
        </r>
      </text>
    </comment>
    <comment ref="B173"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75" authorId="3" shapeId="0">
      <text>
        <r>
          <rPr>
            <b/>
            <sz val="12"/>
            <color indexed="81"/>
            <rFont val="Arial"/>
            <family val="2"/>
          </rPr>
          <t>Son los ingresos que reciben los entes públicos por transferencias del Fondo Mexicano del Petróleo para la Estabilización y el Desarrollo.</t>
        </r>
      </text>
    </comment>
    <comment ref="B176"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77"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79"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3.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5.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6.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7.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8.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<sst xmlns="http://schemas.openxmlformats.org/spreadsheetml/2006/main" count="2431" uniqueCount="1502">
  <si>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</si>
  <si>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</si>
  <si>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</si>
  <si>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</si>
  <si>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</si>
  <si>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</si>
  <si>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</si>
  <si>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</si>
  <si>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</si>
  <si>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</si>
  <si>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</si>
  <si>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</si>
  <si>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</si>
  <si>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</si>
  <si>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</si>
  <si>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</si>
  <si>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</si>
  <si>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</si>
  <si>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</si>
  <si>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</si>
  <si>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</si>
  <si>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</si>
  <si>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</si>
  <si>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</si>
  <si>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</si>
  <si>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</si>
  <si>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</si>
  <si>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</si>
  <si>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</si>
  <si>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</si>
  <si>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</si>
  <si>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</si>
  <si>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</si>
  <si>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</si>
  <si>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</si>
  <si>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</si>
  <si>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</si>
  <si>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</si>
  <si>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</si>
  <si>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</si>
  <si>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</si>
  <si>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</si>
  <si>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</si>
  <si>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</si>
  <si>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</si>
  <si>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</si>
  <si>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</si>
  <si>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</si>
  <si>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</si>
  <si>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</si>
  <si>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</si>
  <si>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</si>
  <si>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</si>
  <si>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</si>
  <si>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</si>
  <si>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</si>
  <si>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</si>
  <si>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</si>
  <si>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</si>
  <si>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</si>
  <si>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</si>
  <si>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</si>
  <si>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</si>
  <si>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</si>
  <si>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</si>
  <si>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</si>
  <si>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</si>
  <si>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</si>
  <si>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</si>
  <si>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</si>
  <si>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</si>
  <si>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</si>
  <si>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</si>
  <si>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</si>
  <si>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</si>
  <si>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</si>
  <si>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</si>
  <si>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</si>
  <si>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</si>
  <si>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</si>
  <si>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</si>
  <si>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</si>
  <si>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</si>
  <si>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</si>
  <si>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</si>
  <si>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</si>
  <si>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</si>
  <si>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</si>
  <si>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</si>
  <si>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</si>
  <si>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</si>
  <si>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</si>
  <si>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</si>
  <si>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</si>
  <si>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</si>
  <si>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</si>
  <si>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</si>
  <si>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</si>
  <si>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</si>
  <si>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</si>
  <si>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</si>
  <si>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</si>
  <si>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</si>
  <si>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</si>
  <si>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</si>
  <si>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</si>
  <si>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</si>
  <si>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</si>
  <si>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</si>
  <si>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</si>
  <si>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</si>
  <si>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</si>
  <si>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</si>
  <si>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</si>
  <si>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</si>
  <si>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</si>
  <si>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</si>
  <si>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</si>
  <si>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</si>
  <si>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</si>
  <si>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</si>
  <si>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</si>
  <si>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</si>
  <si>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</si>
  <si>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</si>
  <si>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</si>
  <si>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</si>
  <si>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</si>
  <si>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</si>
  <si>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</si>
  <si>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</si>
  <si>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</si>
  <si>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</si>
  <si>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</si>
  <si>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</si>
  <si>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</si>
  <si>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</si>
  <si>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</si>
  <si>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</si>
  <si>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</si>
  <si>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</si>
  <si>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</si>
  <si>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</si>
  <si>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</si>
  <si>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</si>
  <si>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</si>
  <si>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</si>
  <si>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</si>
  <si>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</si>
  <si>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</si>
  <si>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</si>
  <si>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</si>
  <si>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</si>
  <si>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</si>
  <si>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</si>
  <si>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</si>
  <si>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</si>
  <si>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</si>
  <si>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</si>
  <si>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</si>
  <si>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</si>
  <si>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</si>
  <si>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</si>
  <si>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</si>
  <si>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</si>
  <si>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</si>
  <si>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</si>
  <si>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</si>
  <si>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</si>
  <si>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</si>
  <si>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</si>
  <si>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</si>
  <si>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</si>
  <si>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</si>
  <si>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</si>
  <si>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</si>
  <si>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</si>
  <si>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</si>
  <si>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</si>
  <si>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</si>
  <si>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</si>
  <si>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</si>
  <si>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</si>
  <si>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</si>
  <si>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</si>
  <si>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</si>
  <si>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</si>
  <si>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</si>
  <si>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</si>
  <si>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</si>
  <si>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</si>
  <si>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</si>
  <si>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</si>
  <si>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</si>
  <si>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</si>
  <si>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</si>
  <si>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</si>
  <si>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</si>
  <si>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</si>
  <si>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</si>
  <si>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</si>
  <si>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</si>
  <si>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</si>
  <si>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</si>
  <si>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</si>
  <si>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</si>
  <si>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</si>
  <si>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</si>
  <si>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</si>
  <si>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</si>
  <si>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</si>
  <si>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</si>
  <si>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</si>
  <si>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</si>
  <si>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</si>
  <si>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</si>
  <si>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</si>
  <si>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</si>
  <si>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</si>
  <si>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</si>
  <si>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</si>
  <si>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</si>
  <si>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</si>
  <si>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</si>
  <si>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</si>
  <si>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</si>
  <si>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</si>
  <si>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</si>
  <si>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</si>
  <si>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</si>
  <si>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</si>
  <si>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</si>
  <si>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</si>
  <si>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</si>
  <si>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</si>
  <si>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</si>
  <si>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</si>
  <si>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</si>
  <si>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</si>
  <si>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</si>
  <si>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</si>
  <si>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</si>
  <si>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</si>
  <si>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</si>
  <si>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</si>
  <si>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</si>
  <si>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</si>
  <si>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</si>
  <si>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</si>
  <si>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</si>
  <si>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</si>
  <si>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</si>
  <si>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</si>
  <si>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</si>
  <si>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</si>
  <si>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</si>
  <si>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</si>
  <si>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</si>
  <si>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</si>
  <si>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</si>
  <si>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</si>
  <si>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</si>
  <si>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</si>
  <si>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</si>
  <si>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</si>
  <si>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</si>
  <si>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</si>
  <si>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</si>
  <si>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</si>
  <si>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</si>
  <si>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</si>
  <si>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</si>
  <si>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</si>
  <si>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</si>
  <si>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</si>
  <si>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</si>
  <si>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</si>
  <si>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</si>
  <si>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</si>
  <si>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</si>
  <si>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</si>
  <si>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</si>
  <si>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</si>
  <si>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</si>
  <si>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</si>
  <si>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</si>
  <si>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</si>
  <si>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</si>
  <si>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</si>
  <si>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</si>
  <si>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</si>
  <si>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</si>
  <si>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</si>
  <si>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</si>
  <si>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</si>
  <si>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</si>
  <si>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</si>
  <si>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</si>
  <si>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</si>
  <si>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</si>
  <si>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</si>
  <si>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</si>
  <si>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</si>
  <si>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</si>
  <si>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</si>
  <si>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</si>
  <si>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</si>
  <si>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</si>
  <si>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</si>
  <si>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</si>
  <si>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</si>
  <si>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</si>
  <si>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</si>
  <si>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</si>
  <si>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</si>
  <si>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</si>
  <si>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</si>
  <si>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</si>
  <si>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</si>
  <si>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</si>
  <si>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</si>
  <si>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</si>
  <si>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</si>
  <si>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</si>
  <si>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</si>
  <si>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</si>
  <si>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</si>
  <si>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</si>
  <si>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</si>
  <si>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</si>
  <si>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</si>
  <si>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</si>
  <si>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</si>
  <si>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</si>
  <si>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</si>
  <si>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</si>
  <si>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</si>
  <si>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</si>
  <si>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</si>
  <si>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</si>
  <si>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</si>
  <si>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</si>
  <si>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</si>
  <si>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</si>
  <si>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</si>
  <si>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</si>
  <si>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</si>
  <si>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</si>
  <si>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</si>
  <si>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</si>
  <si>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</si>
  <si>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</si>
  <si>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</si>
  <si>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</si>
  <si>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</si>
  <si>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</si>
  <si>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</si>
  <si>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</si>
  <si>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</si>
  <si>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</si>
  <si>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</si>
  <si>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</si>
  <si>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</si>
  <si>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</si>
  <si>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</si>
  <si>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</si>
  <si>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</si>
  <si>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</si>
  <si>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</si>
  <si>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</si>
  <si>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</si>
  <si>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</si>
  <si>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</si>
  <si>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</si>
  <si>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</si>
  <si>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</si>
  <si>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</si>
  <si>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</si>
  <si>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</si>
  <si>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</si>
  <si>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</si>
  <si>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</si>
  <si>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</si>
  <si>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</si>
  <si>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</si>
  <si>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</si>
  <si>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</si>
  <si>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</si>
  <si>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</si>
  <si>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</si>
  <si>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</si>
  <si>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</si>
  <si>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</si>
  <si>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</si>
  <si>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</si>
  <si>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</si>
  <si>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</si>
  <si>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</si>
  <si>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</si>
  <si>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</si>
  <si>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</si>
  <si>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</si>
  <si>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</si>
  <si>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</si>
  <si>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</si>
  <si>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</si>
  <si>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</si>
  <si>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</si>
  <si>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</si>
  <si>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</si>
  <si>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</si>
  <si>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</si>
  <si>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</si>
  <si>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</si>
  <si>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</si>
  <si>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</si>
  <si>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</si>
  <si>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</si>
  <si>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</si>
  <si>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</si>
  <si>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</si>
  <si>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</si>
  <si>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</si>
  <si>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</si>
  <si>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</si>
  <si>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</si>
  <si>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</si>
  <si>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</si>
  <si>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</si>
  <si>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</si>
  <si>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</si>
  <si>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</si>
  <si>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</si>
  <si>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</si>
  <si>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</si>
  <si>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</si>
  <si>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</si>
  <si>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</si>
  <si>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</si>
  <si>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</si>
  <si>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</si>
  <si>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</si>
  <si>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</si>
  <si>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</si>
  <si>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</si>
  <si>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</si>
  <si>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</si>
  <si>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</si>
  <si>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</si>
  <si>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</si>
  <si>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</si>
  <si>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</si>
  <si>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</si>
  <si>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</si>
  <si>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</si>
  <si>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</si>
  <si>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</si>
  <si>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</si>
  <si>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</si>
  <si>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</si>
  <si>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</si>
  <si>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</si>
  <si>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</si>
  <si>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</si>
  <si>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</si>
  <si>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</si>
  <si>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</si>
  <si>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</si>
  <si>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</si>
  <si>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</si>
  <si>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</si>
  <si>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</si>
  <si>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</si>
  <si>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</si>
  <si>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</si>
  <si>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</si>
  <si>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</si>
  <si>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</si>
  <si>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</si>
  <si>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</si>
  <si>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</si>
  <si>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</si>
  <si>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</si>
  <si>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</si>
  <si>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</si>
  <si>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</si>
  <si>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</si>
  <si>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</si>
  <si>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</si>
  <si>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</si>
  <si>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</si>
  <si>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</si>
  <si>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</si>
  <si>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</si>
  <si>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</si>
  <si>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</si>
  <si>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</si>
  <si>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</si>
  <si>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</si>
  <si>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</si>
  <si>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</si>
  <si>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</si>
  <si>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</si>
  <si>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</si>
  <si>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</si>
  <si>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</si>
  <si>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</si>
  <si>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</si>
  <si>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</si>
  <si>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</si>
  <si>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</si>
  <si>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</si>
  <si>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</si>
  <si>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</si>
  <si>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</si>
  <si>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</si>
  <si>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</si>
  <si>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</si>
  <si>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</si>
  <si>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</si>
  <si>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</si>
  <si>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</si>
  <si>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</si>
  <si>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</si>
  <si>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</si>
  <si>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</si>
  <si>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</si>
  <si>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</si>
  <si>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</si>
  <si>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</si>
  <si>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</si>
  <si>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</si>
  <si>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</si>
  <si>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</si>
  <si>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</si>
  <si>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</si>
  <si>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</si>
  <si>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</si>
  <si>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</si>
  <si>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</si>
  <si>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</si>
  <si>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</si>
  <si>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</si>
  <si>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</si>
  <si>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</si>
  <si>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</si>
  <si>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</si>
  <si>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</si>
  <si>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</si>
  <si>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</si>
  <si>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</si>
  <si>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</si>
  <si>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</si>
  <si>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</si>
  <si>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</si>
  <si>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</si>
  <si>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</si>
  <si>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</si>
  <si>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</si>
  <si>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</si>
  <si>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</si>
  <si>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</si>
  <si>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</si>
  <si>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</si>
  <si>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</si>
  <si>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</si>
  <si>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</si>
  <si>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</si>
  <si>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</si>
  <si>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</si>
  <si>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</si>
  <si>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</si>
  <si>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</si>
  <si>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</si>
  <si>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</si>
  <si>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</si>
  <si>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</si>
  <si>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</si>
  <si>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</si>
  <si>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</si>
  <si>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</si>
  <si>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</si>
  <si>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</si>
  <si>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</si>
  <si>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</si>
  <si>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</si>
  <si>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</si>
  <si>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</si>
  <si>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</si>
  <si>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</si>
  <si>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</si>
  <si>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</si>
  <si>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</si>
  <si>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</si>
  <si>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</si>
  <si>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</si>
  <si>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</si>
  <si>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</si>
  <si>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</si>
  <si>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</si>
  <si>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</si>
  <si>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</si>
  <si>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</si>
  <si>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</si>
  <si>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</si>
  <si>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</si>
  <si>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</si>
  <si>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</si>
  <si>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</si>
  <si>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</si>
  <si>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</si>
  <si>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</si>
  <si>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</si>
  <si>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</si>
  <si>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</si>
  <si>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</si>
  <si>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</si>
  <si>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</si>
  <si>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</si>
  <si>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</si>
  <si>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</si>
  <si>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</si>
  <si>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</si>
  <si>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</si>
  <si>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</si>
  <si>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</si>
  <si>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</si>
  <si>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</si>
  <si>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</si>
  <si>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</si>
  <si>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</si>
  <si>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</si>
  <si>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</si>
  <si>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</si>
  <si>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</si>
  <si>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</si>
  <si>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</si>
  <si>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</si>
  <si>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</si>
  <si>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</si>
  <si>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</si>
  <si>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</si>
  <si>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</si>
  <si>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</si>
  <si>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</si>
  <si>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</si>
  <si>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</si>
  <si>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</si>
  <si>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</si>
  <si>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</si>
  <si>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</si>
  <si>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</si>
  <si>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</si>
  <si>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</si>
  <si>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</si>
  <si>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</si>
  <si>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</si>
  <si>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</si>
  <si>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</si>
  <si>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</si>
  <si>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</si>
  <si>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</si>
  <si>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</si>
  <si>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</si>
  <si>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</si>
  <si>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</si>
  <si>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</si>
  <si>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</si>
  <si>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</si>
  <si>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</si>
  <si>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</si>
  <si>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</si>
  <si>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</si>
  <si>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</si>
  <si>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</si>
  <si>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</si>
  <si>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</si>
  <si>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</si>
  <si>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</si>
  <si>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</si>
  <si>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</si>
  <si>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</si>
  <si>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</si>
  <si>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</si>
  <si>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</si>
  <si>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</si>
  <si>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</si>
  <si>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</si>
  <si>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</si>
  <si>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</si>
  <si>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</si>
  <si>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</si>
  <si>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</si>
  <si>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</si>
  <si>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</si>
  <si>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</si>
  <si>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</si>
  <si>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</si>
  <si>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</si>
  <si>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</si>
  <si>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</si>
  <si>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</si>
  <si>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</si>
  <si>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</si>
  <si>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</si>
  <si>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</si>
  <si>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</si>
  <si>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</si>
  <si>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</si>
  <si>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</si>
  <si>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</si>
  <si>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</si>
  <si>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</si>
  <si>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</si>
  <si>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</si>
  <si>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</si>
  <si>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</si>
  <si>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</si>
  <si>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</si>
  <si>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</si>
  <si>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</si>
  <si>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</si>
  <si>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</si>
  <si>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</si>
  <si>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</si>
  <si>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</si>
  <si>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</si>
  <si>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</si>
  <si>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</si>
  <si>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</si>
  <si>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</si>
  <si>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</si>
  <si>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</si>
  <si>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</si>
  <si>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</si>
  <si>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</si>
  <si>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</si>
  <si>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</si>
  <si>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</si>
  <si>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</si>
  <si>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</si>
  <si>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</si>
  <si>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</si>
  <si>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</si>
  <si>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</si>
  <si>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</si>
  <si>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</si>
  <si>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</si>
  <si>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</si>
  <si>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</si>
  <si>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</si>
  <si>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</si>
  <si>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</si>
  <si>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</si>
  <si>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</si>
  <si>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</si>
  <si>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</si>
  <si>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</si>
  <si>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</si>
  <si>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</si>
  <si>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</si>
  <si>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</si>
  <si>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</si>
  <si>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</si>
  <si>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</si>
  <si>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</si>
  <si>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</si>
  <si>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</si>
  <si>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</si>
  <si>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</si>
  <si>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</si>
  <si>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</si>
  <si>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</si>
  <si>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</si>
  <si>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</si>
  <si>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</si>
  <si>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</si>
  <si>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</si>
  <si>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</si>
  <si>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</si>
  <si>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</si>
  <si>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</si>
  <si>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</si>
  <si>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</si>
  <si>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</si>
  <si>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</si>
  <si>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</si>
  <si>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</si>
  <si>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</si>
  <si>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</si>
  <si>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</si>
  <si>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</si>
  <si>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</si>
  <si>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</si>
  <si>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</si>
  <si>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</si>
  <si>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</si>
  <si>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</si>
  <si>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</si>
  <si>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</si>
  <si>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</si>
  <si>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</si>
  <si>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</si>
  <si>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</si>
  <si>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</si>
  <si>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</si>
  <si>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</si>
  <si>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</si>
  <si>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</si>
  <si>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</si>
  <si>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</si>
  <si>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</si>
  <si>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</si>
  <si>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</si>
  <si>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</si>
  <si>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</si>
  <si>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</si>
  <si>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</si>
  <si>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</si>
  <si>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</si>
  <si>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</si>
  <si>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</si>
  <si>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</si>
  <si>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</si>
  <si>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</si>
  <si>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</si>
  <si>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</si>
  <si>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</si>
  <si>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</si>
  <si>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</si>
  <si>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</si>
  <si>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</si>
  <si>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</si>
  <si>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</si>
  <si>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</si>
  <si>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</si>
  <si>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</si>
  <si>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</si>
  <si>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</si>
  <si>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</si>
  <si>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</si>
  <si>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</si>
  <si>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</si>
  <si>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</si>
  <si>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</si>
  <si>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</si>
  <si>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</si>
  <si>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</si>
  <si>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</si>
  <si>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</si>
  <si>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</si>
  <si>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</si>
  <si>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</si>
  <si>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</si>
  <si>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</si>
  <si>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</si>
  <si>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</si>
  <si>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</si>
  <si>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</si>
  <si>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</si>
  <si>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</si>
  <si>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</si>
  <si>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</si>
  <si>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</si>
  <si>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</si>
  <si>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</si>
  <si>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</si>
  <si>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</si>
  <si>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</si>
  <si>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</si>
  <si>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</si>
  <si>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</si>
  <si>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</si>
  <si>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</si>
  <si>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</si>
  <si>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</si>
  <si>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</si>
  <si>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</si>
  <si>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</si>
  <si>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</si>
  <si>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</si>
  <si>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</si>
  <si>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</si>
  <si>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</si>
  <si>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</si>
  <si>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</si>
  <si>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</si>
  <si>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</si>
  <si>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</si>
  <si>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</si>
  <si>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</si>
  <si>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</si>
  <si>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</si>
  <si>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</si>
  <si>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</si>
  <si>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</si>
  <si>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</si>
  <si>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</si>
  <si>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</si>
  <si>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</si>
  <si>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</si>
  <si>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</si>
  <si>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</si>
  <si>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</si>
  <si>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</si>
  <si>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</si>
  <si>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</si>
  <si>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</si>
  <si>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</si>
  <si>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</si>
  <si>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</si>
  <si>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</si>
  <si>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</si>
  <si>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</si>
  <si>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</si>
  <si>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</si>
  <si>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</si>
  <si>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</si>
  <si>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</si>
  <si>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</si>
  <si>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</si>
  <si>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</si>
  <si>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</si>
  <si>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</si>
  <si>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</si>
  <si>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</si>
  <si>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</si>
  <si>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</si>
  <si>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</si>
  <si>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</si>
  <si>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</si>
  <si>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</si>
  <si>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</si>
  <si>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</si>
  <si>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</si>
  <si>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</si>
  <si>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</si>
  <si>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</si>
  <si>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</si>
  <si>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</si>
  <si>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</si>
  <si>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</si>
  <si>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</si>
  <si>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</si>
  <si>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</si>
  <si>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</si>
  <si>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</si>
  <si>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</si>
  <si>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</si>
  <si>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</si>
  <si>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</si>
  <si>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</si>
  <si>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</si>
  <si>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</si>
  <si>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</si>
  <si>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</si>
  <si>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</si>
  <si>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</si>
  <si>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</si>
  <si>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</si>
  <si>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</si>
  <si>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</si>
  <si>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</si>
  <si>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</si>
  <si>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</si>
  <si>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</si>
  <si>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</si>
  <si>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</si>
  <si>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</si>
  <si>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</si>
  <si>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</si>
  <si>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</si>
  <si>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</si>
  <si>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</si>
  <si>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</si>
  <si>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</si>
  <si>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</si>
  <si>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</si>
  <si>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</si>
  <si>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</si>
  <si>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</si>
  <si>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</si>
  <si>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</si>
  <si>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</si>
  <si>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</si>
  <si>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</si>
  <si>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</si>
  <si>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</si>
  <si>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</si>
  <si>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</si>
  <si>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</si>
  <si>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</si>
  <si>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</si>
  <si>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</si>
  <si>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</si>
  <si>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</si>
  <si>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</si>
  <si>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</si>
  <si>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</si>
  <si>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</si>
  <si>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</si>
  <si>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</si>
  <si>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</si>
  <si>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</si>
  <si>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</si>
  <si>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</si>
  <si>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</si>
  <si>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</si>
  <si>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</si>
  <si>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</si>
  <si>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</si>
  <si>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</si>
  <si>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</si>
  <si>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</si>
  <si>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</si>
  <si>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</si>
  <si>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</si>
  <si>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</si>
  <si>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</si>
  <si>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</si>
  <si>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</si>
  <si>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</si>
  <si>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</si>
  <si>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</si>
  <si>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</si>
  <si>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</si>
  <si>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</si>
  <si>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</si>
  <si>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</si>
  <si>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</si>
  <si>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</si>
  <si>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</si>
  <si>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</si>
  <si>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</si>
  <si>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</si>
  <si>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</si>
  <si>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</si>
  <si>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</si>
  <si>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</si>
  <si>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</si>
  <si>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</si>
  <si>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</si>
  <si>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</si>
  <si>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</si>
  <si>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</si>
  <si>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</si>
  <si>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</si>
  <si>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</si>
  <si>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</si>
  <si>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</si>
  <si>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</si>
  <si>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</si>
  <si>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</si>
  <si>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</si>
  <si>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  NO ETIQUETADO</t>
  </si>
  <si>
    <t>2.  ETIQUETADO</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</si>
  <si>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</si>
  <si>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</si>
  <si>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</si>
  <si>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</si>
  <si>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</si>
  <si>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</si>
  <si>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</si>
  <si>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</si>
  <si>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</si>
  <si>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</si>
  <si>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</si>
  <si>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</si>
  <si>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</si>
  <si>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</si>
  <si>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</si>
  <si>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</si>
  <si>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</si>
  <si>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</si>
  <si>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</si>
  <si>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</si>
  <si>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</si>
  <si>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</si>
  <si>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</si>
  <si>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</si>
  <si>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</si>
  <si>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</si>
  <si>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</si>
  <si>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</si>
  <si>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</si>
  <si>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</si>
  <si>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</si>
  <si>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</si>
  <si>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</si>
  <si>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</si>
  <si>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</si>
  <si>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</si>
  <si>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</si>
  <si>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</si>
  <si>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</si>
  <si>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</si>
  <si>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</si>
  <si>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</si>
  <si>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</si>
  <si>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</si>
  <si>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</si>
  <si>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</si>
  <si>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</si>
  <si>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</si>
  <si>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</si>
  <si>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</si>
  <si>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</si>
  <si>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</si>
  <si>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</si>
  <si>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</si>
  <si>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</si>
  <si>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</si>
  <si>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</si>
  <si>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</si>
  <si>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</si>
  <si>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</si>
  <si>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</si>
  <si>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</si>
  <si>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</si>
  <si>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</si>
  <si>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</si>
  <si>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</si>
  <si>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</si>
  <si>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</si>
  <si>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</si>
  <si>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</si>
  <si>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</si>
  <si>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</si>
  <si>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</si>
  <si>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</si>
  <si>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</si>
  <si>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</si>
  <si>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</si>
  <si>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</si>
  <si>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</si>
  <si>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</si>
  <si>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</si>
  <si>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</si>
  <si>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</si>
  <si>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</si>
  <si>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</si>
  <si>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</si>
  <si>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Accesorios</t>
  </si>
  <si>
    <t>INGRESOS POR VENTA DE BIENES Y SERVICIOS</t>
  </si>
  <si>
    <t>Subsidios y Suvbenciones</t>
  </si>
  <si>
    <t>10</t>
  </si>
  <si>
    <t>OTROS INGRESOS Y BENEFICIOS</t>
  </si>
  <si>
    <t>Ingresos Financieros</t>
  </si>
  <si>
    <t>Diferencias por Tipo de Cambio a Favor, en Efectivo y Equivalentes</t>
  </si>
  <si>
    <t>Otros Ingresos y Beneficios Varios</t>
  </si>
  <si>
    <t>CLASIFICACIÓN POR TIPO DE INGRESOS (CTI)</t>
  </si>
  <si>
    <t>INGRESOS DE GESTIÓN</t>
  </si>
  <si>
    <t>PARTICIPACIONES, APORTACIONES, TRANSFERENCIAS, ASIGNACIONES, SUBSIDIOS y OTRAS AYUDAS</t>
  </si>
  <si>
    <t>CLASIFICACIÓN POR FUENTE DE FINANCIAMIENTO</t>
  </si>
  <si>
    <t>OTROS RECURSOS</t>
  </si>
  <si>
    <t>Alimentos y Autensilios</t>
  </si>
  <si>
    <t>Transferencias internas y Asignaciones al Sector Público</t>
  </si>
  <si>
    <t>CLASIFICACIÓN POR FUENTE DE FINANCIAMIENTO (CFF)</t>
  </si>
  <si>
    <t>11.
RECURSOS FISCALES</t>
  </si>
  <si>
    <t>15.1 
PARTICIPACIONES FEDERALES</t>
  </si>
  <si>
    <t>12.
FINANCIAMIENTOS INTERNOS</t>
  </si>
  <si>
    <t>14.
INGRESOS 
PROPIOS</t>
  </si>
  <si>
    <t>15.4 
CONVENIOS</t>
  </si>
  <si>
    <t>15.
RECURSOS FEDERALES</t>
  </si>
  <si>
    <t>16.
RECURSOS ESTATALES</t>
  </si>
  <si>
    <t>16.1 
PARTICIPACIONES</t>
  </si>
  <si>
    <t>25
FONDO DE APORTACIONES</t>
  </si>
  <si>
    <t xml:space="preserve">
25.1
INFRAESTRUCTURA SOCIAL MUNICIPAL</t>
  </si>
  <si>
    <t xml:space="preserve">
25.2 FORTALECIMIENTO MUNICIPAL</t>
  </si>
  <si>
    <t xml:space="preserve">
25.
CONVENIOS
</t>
  </si>
  <si>
    <t>27.
OROS RECURSOS DE TRANSFERENCIAS FEDERALES ETIQUETADAS</t>
  </si>
  <si>
    <t xml:space="preserve">Informe de Situación Hacendaria Ingresos - 2019
</t>
  </si>
  <si>
    <t>ENTE PÚBLICO:</t>
  </si>
  <si>
    <t>Derecho a los Hidrocarburos (DEROGADO)</t>
  </si>
  <si>
    <t>Productos de Capital  (DEROGADO)</t>
  </si>
  <si>
    <t xml:space="preserve">MPUESTOS </t>
  </si>
  <si>
    <t xml:space="preserve">Impuestos </t>
  </si>
  <si>
    <t>Derechos no Comprendidos en la Ley de Ingresos Vigente Causados en Ejercicios Fiscales Anteriores Pendientes de Liquidación o Pago</t>
  </si>
  <si>
    <t>Productos no comprendidos en la Ley de Ingresos Vigente causados en Ejercicios Fiscales Anteriores Pendientes de Liquidación o Pago</t>
  </si>
  <si>
    <t>Accesorios de los Derechos</t>
  </si>
  <si>
    <t xml:space="preserve">Productos </t>
  </si>
  <si>
    <t>Accesorios de 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</si>
  <si>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</si>
  <si>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</si>
  <si>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Entidades Paraestatales Empresariales y  no Financieros</t>
  </si>
  <si>
    <r>
      <t>Ingresos por Venta de Bienes y Prestación de Servicios de Entidades Paraestatales empresariales no Financieras con</t>
    </r>
    <r>
      <rPr>
        <b/>
        <sz val="10"/>
        <rFont val="Calibri"/>
        <family val="2"/>
        <scheme val="minor"/>
      </rPr>
      <t xml:space="preserve"> Pärticipación Estatal Mayoritaria</t>
    </r>
  </si>
  <si>
    <r>
      <t xml:space="preserve">Ingresos por Venta de Bienes y Prestación de Servicios de Entidades Paraestatales Empresariales </t>
    </r>
    <r>
      <rPr>
        <b/>
        <sz val="10"/>
        <rFont val="Calibri"/>
        <family val="2"/>
        <scheme val="minor"/>
      </rPr>
      <t>no Monetarias</t>
    </r>
    <r>
      <rPr>
        <sz val="10"/>
        <rFont val="Calibri"/>
        <family val="2"/>
        <scheme val="minor"/>
      </rPr>
      <t xml:space="preserve"> con Participación Estatal Mayoritaria</t>
    </r>
  </si>
  <si>
    <r>
      <t xml:space="preserve">Ingresos por Venta de Bienes y Prestación de Servicios de Entidades Paraestatales Empresariales </t>
    </r>
    <r>
      <rPr>
        <b/>
        <sz val="10"/>
        <rFont val="Calibri"/>
        <family val="2"/>
        <scheme val="minor"/>
      </rPr>
      <t xml:space="preserve">Financieras no Monetarias </t>
    </r>
    <r>
      <rPr>
        <sz val="10"/>
        <rFont val="Calibri"/>
        <family val="2"/>
        <scheme val="minor"/>
      </rPr>
      <t>con Participación Estatal Mayoritaria</t>
    </r>
  </si>
  <si>
    <r>
      <t xml:space="preserve">Ingresos por Venta de Bienes y Prestación de Servicios de </t>
    </r>
    <r>
      <rPr>
        <b/>
        <sz val="10"/>
        <rFont val="Calibri"/>
        <family val="2"/>
        <scheme val="minor"/>
      </rPr>
      <t>Fideicomisos Financieros</t>
    </r>
    <r>
      <rPr>
        <sz val="10"/>
        <rFont val="Calibri"/>
        <family val="2"/>
        <scheme val="minor"/>
      </rPr>
      <t xml:space="preserve"> </t>
    </r>
    <r>
      <rPr>
        <b/>
        <sz val="10"/>
        <rFont val="Calibri"/>
        <family val="2"/>
        <scheme val="minor"/>
      </rPr>
      <t>Públicos</t>
    </r>
    <r>
      <rPr>
        <sz val="10"/>
        <rFont val="Calibri"/>
        <family val="2"/>
        <scheme val="minor"/>
      </rPr>
      <t xml:space="preserve"> con Participación Estatal Mayoritaria</t>
    </r>
  </si>
  <si>
    <r>
      <t xml:space="preserve">Ingresos por Venta de Bienes y Prestación de Servicios de los </t>
    </r>
    <r>
      <rPr>
        <b/>
        <sz val="10"/>
        <rFont val="Calibri"/>
        <family val="2"/>
        <scheme val="minor"/>
      </rPr>
      <t xml:space="preserve">Poderes Legi8slativo </t>
    </r>
    <r>
      <rPr>
        <sz val="10"/>
        <rFont val="Calibri"/>
        <family val="2"/>
        <scheme val="minor"/>
      </rPr>
      <t xml:space="preserve">y </t>
    </r>
    <r>
      <rPr>
        <b/>
        <sz val="10"/>
        <rFont val="Calibri"/>
        <family val="2"/>
        <scheme val="minor"/>
      </rPr>
      <t xml:space="preserve">Judicial </t>
    </r>
    <r>
      <rPr>
        <sz val="10"/>
        <rFont val="Calibri"/>
        <family val="2"/>
        <scheme val="minor"/>
      </rPr>
      <t xml:space="preserve">y de los </t>
    </r>
    <r>
      <rPr>
        <b/>
        <sz val="10"/>
        <rFont val="Calibri"/>
        <family val="2"/>
        <scheme val="minor"/>
      </rPr>
      <t>Órganos Autónomos</t>
    </r>
  </si>
  <si>
    <t xml:space="preserve">Transferencias Internas y Asignaciones </t>
  </si>
  <si>
    <t>Transferencias al Resto del Sector Público (Derogado</t>
  </si>
  <si>
    <t>Transferencias a Fideicomisos, Mandatos y Análogos  (Derogado)</t>
  </si>
  <si>
    <t xml:space="preserve">Cuotas para el Seguridad Social </t>
  </si>
  <si>
    <t>0</t>
  </si>
  <si>
    <t>0.3.</t>
  </si>
  <si>
    <t>0.1.1</t>
  </si>
  <si>
    <t>Banca Oficial</t>
  </si>
  <si>
    <t>0.1.2</t>
  </si>
  <si>
    <t>Banca Particular</t>
  </si>
  <si>
    <t xml:space="preserve">Informe de Situación Hacendaria Egresos - 2019
</t>
  </si>
  <si>
    <t>Programas Presupuestarios</t>
  </si>
  <si>
    <t>Desagregación  Presupuestaria</t>
  </si>
  <si>
    <t>Cantidad</t>
  </si>
  <si>
    <t>SUBSIDIOS</t>
  </si>
  <si>
    <t>Sector Social y Privado (Sujetos a Reglas de Operación)</t>
  </si>
  <si>
    <t>Entidades Federativas y Municipios (Sujetos a Reglas de Operación)</t>
  </si>
  <si>
    <t>Otros Subsidios</t>
  </si>
  <si>
    <t>DESEMPEÑO DE LAS FUNCIONES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</si>
  <si>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</si>
  <si>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</si>
  <si>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</si>
  <si>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</si>
  <si>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</si>
  <si>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</si>
  <si>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</si>
  <si>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</si>
  <si>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</si>
  <si>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</si>
  <si>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</si>
  <si>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</si>
  <si>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</si>
  <si>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</si>
  <si>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</si>
  <si>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</si>
  <si>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Seguiridad Social</t>
  </si>
  <si>
    <t xml:space="preserve">Suma: </t>
  </si>
  <si>
    <t>Presupuesto por Clasificación Programática 2019</t>
  </si>
  <si>
    <t>1.1.1.1</t>
  </si>
  <si>
    <t>Funcion de Circo</t>
  </si>
  <si>
    <t>1.1.1.2</t>
  </si>
  <si>
    <t>1.1.1.3</t>
  </si>
  <si>
    <t>1.1.1.4</t>
  </si>
  <si>
    <t>1.1.1.5</t>
  </si>
  <si>
    <t>Conciertos, Presentaciones de artistas, audiciones musicales y similares</t>
  </si>
  <si>
    <t>Peleas de gallos, palenques, carreras de caballos y similares</t>
  </si>
  <si>
    <t>Espectaculos taurinos y ecuetres</t>
  </si>
  <si>
    <t>otros espectaculos Publicos</t>
  </si>
  <si>
    <t>1.2.1.1</t>
  </si>
  <si>
    <t>1.2.1.2</t>
  </si>
  <si>
    <t>Predios Rusticos</t>
  </si>
  <si>
    <t>Predios Urbanos</t>
  </si>
  <si>
    <t>1.2.2.1</t>
  </si>
  <si>
    <t>1.2.2.2</t>
  </si>
  <si>
    <t xml:space="preserve">Adquisicion de departamentos, viviendas y casas para habitacion </t>
  </si>
  <si>
    <t>Regularizacion de Terrenos</t>
  </si>
  <si>
    <t>1.2.3.1</t>
  </si>
  <si>
    <t>Construcicon de Inmuebles</t>
  </si>
  <si>
    <t>1.2.3.2</t>
  </si>
  <si>
    <t>Reconstruccion de Inmuebles</t>
  </si>
  <si>
    <t>4.1.1.1</t>
  </si>
  <si>
    <t>Estacionamientos Exclusivos</t>
  </si>
  <si>
    <t>4.1.1.2</t>
  </si>
  <si>
    <t>Puestos permanentes y eventuales</t>
  </si>
  <si>
    <t>4.1.2</t>
  </si>
  <si>
    <t xml:space="preserve">Estacionamientos </t>
  </si>
  <si>
    <t>4.1.2.1</t>
  </si>
  <si>
    <t>Concesión de estacionamientos</t>
  </si>
  <si>
    <t>4.1.3</t>
  </si>
  <si>
    <t>Panteones de Dominio Publico</t>
  </si>
  <si>
    <t>4.1.3.1</t>
  </si>
  <si>
    <t>4.1.3.2</t>
  </si>
  <si>
    <t>4.1.3.3</t>
  </si>
  <si>
    <t>lotes uso perpetuidad y temporal</t>
  </si>
  <si>
    <t>Mantenimiento</t>
  </si>
  <si>
    <t>venta de gaveta a perpetuidad</t>
  </si>
  <si>
    <t>4.1.4.1</t>
  </si>
  <si>
    <t>4.1.4.2</t>
  </si>
  <si>
    <t>arrendamiento o concesion de locales en mercados</t>
  </si>
  <si>
    <t>arrendamiento o concesion de escusados y baños</t>
  </si>
  <si>
    <t>4.3.1.1</t>
  </si>
  <si>
    <t>4.3.1.2</t>
  </si>
  <si>
    <t>4.3.1.3</t>
  </si>
  <si>
    <t>Licencias y permisos o autorizacion de giros con venta de bebidas alcoholicas</t>
  </si>
  <si>
    <t>Licencias y permisos o autorizacion de giros con servicios de bebidas alcoholicas</t>
  </si>
  <si>
    <t>Permiso para el funcionamiento de horario extraordinario</t>
  </si>
  <si>
    <t>4.3.2.1</t>
  </si>
  <si>
    <t>4.3.2.2</t>
  </si>
  <si>
    <t>Licencias y permisos de anuncios permanentes</t>
  </si>
  <si>
    <t>Licencias y permisos de anuncios eventuales</t>
  </si>
  <si>
    <t>43.2.2</t>
  </si>
  <si>
    <t>4.3.3.1</t>
  </si>
  <si>
    <t>4.3.3.2</t>
  </si>
  <si>
    <t>4.3.3.3</t>
  </si>
  <si>
    <t xml:space="preserve">Licencias de cosntruccion </t>
  </si>
  <si>
    <t>Licencias para demolicion</t>
  </si>
  <si>
    <t>Licencias para remodelacion</t>
  </si>
  <si>
    <t>4.3.4.1</t>
  </si>
  <si>
    <t>alineamiento</t>
  </si>
  <si>
    <t>Designacion de Numero Ofiacial</t>
  </si>
  <si>
    <t>4.3.4.2</t>
  </si>
  <si>
    <t>4.3.5.1</t>
  </si>
  <si>
    <t>4.3.5.2</t>
  </si>
  <si>
    <t>4.3.5.3</t>
  </si>
  <si>
    <t>Licencia de cambio de régimen de propiedad</t>
  </si>
  <si>
    <t>licencia de Urbanizacion</t>
  </si>
  <si>
    <t>Peritaje dictamen e inspeccion de carácter extraordinario</t>
  </si>
  <si>
    <t>4.3.6.1</t>
  </si>
  <si>
    <t>Medicion de Terrenos</t>
  </si>
  <si>
    <t>inhumaciones y reinhumaciones</t>
  </si>
  <si>
    <t xml:space="preserve">Exhumaciones </t>
  </si>
  <si>
    <t>traslado de cadaveres fuera del municipio</t>
  </si>
  <si>
    <t>4.3.8.1</t>
  </si>
  <si>
    <t>4.3.8.2</t>
  </si>
  <si>
    <t>4.3.8.3</t>
  </si>
  <si>
    <t>4.3.9.1</t>
  </si>
  <si>
    <t>4.3.9.2</t>
  </si>
  <si>
    <t>Recoleccion y traslado de basura desechos o desperdicios no peligrosos</t>
  </si>
  <si>
    <t>por utilizar tiraderos y rellenos sanitarios del municipio</t>
  </si>
  <si>
    <t>4.3.10.1</t>
  </si>
  <si>
    <t>4.3.10.2</t>
  </si>
  <si>
    <t>4.3.10.3</t>
  </si>
  <si>
    <t>4.3.10.4</t>
  </si>
  <si>
    <t>servicio domestico</t>
  </si>
  <si>
    <t>Servicio no domestico</t>
  </si>
  <si>
    <t>Servicio en localidades</t>
  </si>
  <si>
    <t>4.3.10.5</t>
  </si>
  <si>
    <t>4.3.10.6</t>
  </si>
  <si>
    <t>4.3.10.7</t>
  </si>
  <si>
    <t>20% para el saneamiento de las aguas reciduales</t>
  </si>
  <si>
    <t>2% 0 3% para la infraestructura basica existente</t>
  </si>
  <si>
    <t xml:space="preserve">Aprovechamiento de la infraestructura basica existente </t>
  </si>
  <si>
    <t>Conexión o reconexion al servicio</t>
  </si>
  <si>
    <t>4.3.11.1</t>
  </si>
  <si>
    <t>4.3.11.2</t>
  </si>
  <si>
    <t>4.3.11.3</t>
  </si>
  <si>
    <t>Servicios de matanza en el rastro municipal</t>
  </si>
  <si>
    <t>Acarreo de carnes en camiones del municipio</t>
  </si>
  <si>
    <t>Otros servicios prestados por el rastro</t>
  </si>
  <si>
    <t>4.3.13.1</t>
  </si>
  <si>
    <t>4.3.13.2</t>
  </si>
  <si>
    <t>Expedicion de certificados, certificaciones, constancias o copias certificadas</t>
  </si>
  <si>
    <t>Dictamen de trazo, uso y destino</t>
  </si>
  <si>
    <t>4.3.14.1</t>
  </si>
  <si>
    <t>4.3.14.2</t>
  </si>
  <si>
    <t>4.3.14.3</t>
  </si>
  <si>
    <t>4.3.14.4</t>
  </si>
  <si>
    <t>4.3.14.5</t>
  </si>
  <si>
    <t>Copiaas de planos</t>
  </si>
  <si>
    <t>Certificaciones catrastales</t>
  </si>
  <si>
    <t>Informes catastrales</t>
  </si>
  <si>
    <t>Deslindes catastrales</t>
  </si>
  <si>
    <t>Disctamenes catastrales</t>
  </si>
  <si>
    <t>4.3.14.6</t>
  </si>
  <si>
    <t>Revision y autorizacion de avaluos</t>
  </si>
  <si>
    <t>4.4.1</t>
  </si>
  <si>
    <t>Derechos no especificados</t>
  </si>
  <si>
    <t>4.4.1.1</t>
  </si>
  <si>
    <t>4.4.1.2</t>
  </si>
  <si>
    <t>4.4.1.3</t>
  </si>
  <si>
    <t>4.4.1.4</t>
  </si>
  <si>
    <t>Servicios prestados en horas habiles</t>
  </si>
  <si>
    <t>Servicios prestados en horas inhabiles</t>
  </si>
  <si>
    <t>Solicitudes de informacion</t>
  </si>
  <si>
    <t>Otros Sevicios no especificados</t>
  </si>
  <si>
    <t>5.1.9.1</t>
  </si>
  <si>
    <t>5.1.9.2</t>
  </si>
  <si>
    <t>Formas impresas</t>
  </si>
  <si>
    <t>Otros productos no especificados</t>
  </si>
  <si>
    <t>REGIDOR</t>
  </si>
  <si>
    <t>SALA DE REGIDORES</t>
  </si>
  <si>
    <t>PRESIDENTE</t>
  </si>
  <si>
    <t>PRESIDENCIA</t>
  </si>
  <si>
    <t>SECRETARIO PARTICULAR</t>
  </si>
  <si>
    <t>COORDINADOR DE DIRECTORES</t>
  </si>
  <si>
    <t>SECRETARIA</t>
  </si>
  <si>
    <t>SINDICO</t>
  </si>
  <si>
    <t>SINDICATURA</t>
  </si>
  <si>
    <t>AUXILIAR</t>
  </si>
  <si>
    <t>SECRETARIO GENERAL</t>
  </si>
  <si>
    <t>SECRETARIA GENERAL</t>
  </si>
  <si>
    <t>ARCHIVO</t>
  </si>
  <si>
    <t>AUXILIAR ADMINISTRATIVO</t>
  </si>
  <si>
    <t>AUXILIAR ADMINISTRATIVO 2</t>
  </si>
  <si>
    <t>AUXILIAR ADMINISTRATIVO 1</t>
  </si>
  <si>
    <t>JUEZ MUNICIPAL</t>
  </si>
  <si>
    <t>JUZGADO MUNICIPAL</t>
  </si>
  <si>
    <t xml:space="preserve">ENCARGADO DE LA HACIENDA </t>
  </si>
  <si>
    <t>HACIENDA MUNICIPAL</t>
  </si>
  <si>
    <t>SECRETARIA PARTICULAR</t>
  </si>
  <si>
    <t>CONTADOR</t>
  </si>
  <si>
    <t>ENCARGADO DE COMPRAS HACIENDA</t>
  </si>
  <si>
    <t>ENCARGADO DE COMPRAS OBRA PUBLICA</t>
  </si>
  <si>
    <t>CAJERO</t>
  </si>
  <si>
    <t>AUXILIAR CONTABLE</t>
  </si>
  <si>
    <t>PLATARFORMA DE TRANSPARENCIA</t>
  </si>
  <si>
    <t>CHOFER</t>
  </si>
  <si>
    <t>DIRECTOR</t>
  </si>
  <si>
    <t>CATASTRO</t>
  </si>
  <si>
    <t>SUB DIRECTOR</t>
  </si>
  <si>
    <t>PROMOCION ECONOMICA Y DESARROLLO HUMANO</t>
  </si>
  <si>
    <t>OFICIAL</t>
  </si>
  <si>
    <t>REGISTRO CIVIL</t>
  </si>
  <si>
    <t>AUXILIAR DE OFICIAL</t>
  </si>
  <si>
    <t>SECRETARIA 1</t>
  </si>
  <si>
    <t>SECRETARIA 2</t>
  </si>
  <si>
    <t>COMUNICACIÓN SOCIAL</t>
  </si>
  <si>
    <t xml:space="preserve">AUXILIAR </t>
  </si>
  <si>
    <t>AUXILIAR ADMINISTRATIVO 3</t>
  </si>
  <si>
    <t>OBRAS PUBLICAS</t>
  </si>
  <si>
    <t>JEFE  DE PERSONAL</t>
  </si>
  <si>
    <t>CHOFER VOLTEO</t>
  </si>
  <si>
    <t>COORDINADOR DE ATENCION CIUDADANA</t>
  </si>
  <si>
    <t>JEFE DE CONSTRUCCION</t>
  </si>
  <si>
    <t>PROYECTOS</t>
  </si>
  <si>
    <t>ALBAÑIL</t>
  </si>
  <si>
    <t>OPERADOR DE RETROESCAVADORA</t>
  </si>
  <si>
    <t>OPERADOR DE MAQUINA D6</t>
  </si>
  <si>
    <t>VOLTEOS Y MAQUINARIA</t>
  </si>
  <si>
    <t>OPERADOR DE CAMION DE VOLTEO</t>
  </si>
  <si>
    <t>VELADOR</t>
  </si>
  <si>
    <t>MECANICO</t>
  </si>
  <si>
    <t>PINTOR</t>
  </si>
  <si>
    <t>PINTORES</t>
  </si>
  <si>
    <t>PADRON Y LICENCIAS</t>
  </si>
  <si>
    <t>NOTIFICADOR 1</t>
  </si>
  <si>
    <t>NOTIFICADOR 2</t>
  </si>
  <si>
    <t>NOTIFICADOR 3</t>
  </si>
  <si>
    <t>DEPORTES</t>
  </si>
  <si>
    <t>AUXILIAR 2</t>
  </si>
  <si>
    <t>RASTRO</t>
  </si>
  <si>
    <t>ADMINISTRADOR</t>
  </si>
  <si>
    <t>VETERIANRIO</t>
  </si>
  <si>
    <t xml:space="preserve">VELADOR </t>
  </si>
  <si>
    <t>MATANCERO</t>
  </si>
  <si>
    <t>AYUDANTE DE MATANCERO</t>
  </si>
  <si>
    <t>NOMINA</t>
  </si>
  <si>
    <t>ENCARGADO DE PARQUIMETROS</t>
  </si>
  <si>
    <t>UNIDAD DEPORTIVA</t>
  </si>
  <si>
    <t>MANTENIMIENTO</t>
  </si>
  <si>
    <t>JARDINEROS</t>
  </si>
  <si>
    <t>CEMENTERIO MUNICIPAL</t>
  </si>
  <si>
    <t xml:space="preserve">DIRECTOR </t>
  </si>
  <si>
    <t>CORDINADOR DE CULTURA</t>
  </si>
  <si>
    <t>ENCARGADO DEL MUSEO</t>
  </si>
  <si>
    <t>CULTURA</t>
  </si>
  <si>
    <t>SERVICIOS PUBLICOS</t>
  </si>
  <si>
    <t>ENCARGADO DE AGUA POTABLE</t>
  </si>
  <si>
    <t>ENCARGADOS DE POZO</t>
  </si>
  <si>
    <t>ENCARGADO DE VALVULAS</t>
  </si>
  <si>
    <t>ENCARGADO DE POZO</t>
  </si>
  <si>
    <t>MODULO DE INFORMACION</t>
  </si>
  <si>
    <t>FONTANERO</t>
  </si>
  <si>
    <t>AYUDANTE DE FONTANERO</t>
  </si>
  <si>
    <t>AYUDANTE DE ALBAÑIL</t>
  </si>
  <si>
    <t>CHOFER DE PIPA</t>
  </si>
  <si>
    <t>ENCARGADO DE DRENAJE</t>
  </si>
  <si>
    <t>AUXILIAR DE DRENAJE</t>
  </si>
  <si>
    <t>ENCARGADO DE ALUMBRADO PUBLICO</t>
  </si>
  <si>
    <t>AYUDANTE DE ALUMBRADO PUBLICO</t>
  </si>
  <si>
    <t>ALUMBRADO PUBLICO</t>
  </si>
  <si>
    <t>CHOFER DE CAMION COMPACTADOR</t>
  </si>
  <si>
    <t>ASEO PUBLICO</t>
  </si>
  <si>
    <t>CHOFER DE VOLTEO DE BASURA</t>
  </si>
  <si>
    <t>AYUDANTE DE ASEO</t>
  </si>
  <si>
    <t>BARRENDERO</t>
  </si>
  <si>
    <t>INFORMATICA</t>
  </si>
  <si>
    <t>TECNICO</t>
  </si>
  <si>
    <t>AUXILIAR TECNICO</t>
  </si>
  <si>
    <t>DESARROLLO AGROPECUARIO</t>
  </si>
  <si>
    <t>INTENDENCIA</t>
  </si>
  <si>
    <t>INTENDENTE 1</t>
  </si>
  <si>
    <t>INTENDENTE 2</t>
  </si>
  <si>
    <t>INTENDENTE 3</t>
  </si>
  <si>
    <t>DELEGADO</t>
  </si>
  <si>
    <t>DELEGACIONES</t>
  </si>
  <si>
    <t>SECRETARIA DELEGACIONES</t>
  </si>
  <si>
    <t>ENCARGADO DE BIBLIOTECA</t>
  </si>
  <si>
    <t>BIBLIOTECAS</t>
  </si>
  <si>
    <t>AGENTE</t>
  </si>
  <si>
    <t>AGENCIAS</t>
  </si>
  <si>
    <t>MEDICO MUNICIPAL</t>
  </si>
  <si>
    <t xml:space="preserve">MEDICO </t>
  </si>
  <si>
    <t>PARQUES Y JARDINES</t>
  </si>
  <si>
    <t>JARDINERO 1</t>
  </si>
  <si>
    <t>JARDINERO 2</t>
  </si>
  <si>
    <t>JARDINERO 3</t>
  </si>
  <si>
    <t>CASA CULTURA</t>
  </si>
  <si>
    <t>MERCADO MUNICIPAL</t>
  </si>
  <si>
    <t>CONTRALOR</t>
  </si>
  <si>
    <t>CONTRALORIA</t>
  </si>
  <si>
    <t>CORDINADOR</t>
  </si>
  <si>
    <t>INSTITUTO DE LA MUJER</t>
  </si>
  <si>
    <t>INSTITUTO MUNICIPAL DE LA JUVENTUD</t>
  </si>
  <si>
    <t>OFICIAL MAYOR</t>
  </si>
  <si>
    <t>OFICIALIA MAYOR</t>
  </si>
  <si>
    <t>COORDINADOR</t>
  </si>
  <si>
    <t>ECOLOGIA</t>
  </si>
  <si>
    <t>DIRECTORA</t>
  </si>
  <si>
    <t>TRANSPARENCIA</t>
  </si>
  <si>
    <t>PARTICIPACION CIUDADANA</t>
  </si>
  <si>
    <t>PREVENCION DE ADICCIONES</t>
  </si>
  <si>
    <t>SEGURIDAD PUBLICA</t>
  </si>
  <si>
    <t>POLICIA DE LINEA</t>
  </si>
  <si>
    <t>2DO COMANDANTE</t>
  </si>
  <si>
    <t>1ER COMANDANTE</t>
  </si>
  <si>
    <t>POLICIA VIAL</t>
  </si>
  <si>
    <t>TRANSITO Y VIALIDAD</t>
  </si>
  <si>
    <t>PROTECCION CIVIL</t>
  </si>
  <si>
    <t>AUXILIAR SOCORRISTA</t>
  </si>
  <si>
    <t>COMUSIDA</t>
  </si>
  <si>
    <t>EVENTUALES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</si>
</sst>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3"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sz val="11"/>
      <color theme="0"/>
      <name val="Calibri"/>
      <family val="2"/>
      <scheme val="minor"/>
    </font>
    <font>
      <b/>
      <i/>
      <sz val="10"/>
      <color theme="0"/>
      <name val="Calibri"/>
      <family val="2"/>
      <scheme val="minor"/>
    </font>
    <font>
      <b/>
      <sz val="8"/>
      <color indexed="81"/>
      <name val="Tahoma"/>
      <family val="2"/>
    </font>
    <font>
      <u/>
      <sz val="10"/>
      <color indexed="81"/>
      <name val="Tahoma"/>
      <family val="2"/>
    </font>
    <font>
      <b/>
      <u/>
      <sz val="10"/>
      <color indexed="81"/>
      <name val="Tahoma"/>
      <family val="2"/>
    </font>
    <font>
      <b/>
      <sz val="12"/>
      <color theme="0"/>
      <name val="Calibri"/>
      <family val="2"/>
      <scheme val="minor"/>
    </font>
    <font>
      <b/>
      <i/>
      <sz val="12"/>
      <color theme="0"/>
      <name val="Calibri"/>
      <family val="2"/>
      <scheme val="minor"/>
    </font>
    <font>
      <b/>
      <i/>
      <sz val="11"/>
      <color theme="0"/>
      <name val="Calibri"/>
      <family val="2"/>
      <scheme val="minor"/>
    </font>
    <font>
      <b/>
      <sz val="14"/>
      <color theme="0"/>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009999"/>
        <bgColor indexed="64"/>
      </patternFill>
    </fill>
    <fill>
      <patternFill patternType="solid">
        <fgColor rgb="FFFFFF00"/>
        <bgColor indexed="64"/>
      </patternFill>
    </fill>
    <fill>
      <patternFill patternType="solid">
        <fgColor rgb="FFFFFFCC"/>
        <bgColor indexed="64"/>
      </patternFill>
    </fill>
  </fills>
  <borders count="15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thin">
        <color rgb="FF92D050"/>
      </left>
      <right style="thin">
        <color rgb="FF92D050"/>
      </right>
      <top style="thin">
        <color rgb="FF92D050"/>
      </top>
      <bottom style="thin">
        <color rgb="FF009900"/>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right/>
      <top style="thin">
        <color theme="6"/>
      </top>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4.9989318521683403E-2"/>
      </right>
      <top style="thin">
        <color theme="0"/>
      </top>
      <bottom/>
      <diagonal/>
    </border>
    <border>
      <left/>
      <right style="thin">
        <color theme="0" tint="-4.9989318521683403E-2"/>
      </right>
      <top/>
      <bottom/>
      <diagonal/>
    </border>
    <border>
      <left style="medium">
        <color theme="0" tint="-0.499984740745262"/>
      </left>
      <right style="thin">
        <color indexed="64"/>
      </right>
      <top style="thin">
        <color indexed="64"/>
      </top>
      <bottom/>
      <diagonal/>
    </border>
    <border>
      <left style="medium">
        <color theme="0" tint="-0.499984740745262"/>
      </left>
      <right style="thin">
        <color indexed="64"/>
      </right>
      <top/>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thin">
        <color theme="0"/>
      </left>
      <right/>
      <top style="thin">
        <color theme="0"/>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left>
      <right/>
      <top/>
      <bottom/>
      <diagonal/>
    </border>
    <border>
      <left/>
      <right style="thin">
        <color theme="4" tint="0.79989013336588644"/>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803">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22" fillId="0" borderId="70" xfId="0" applyFont="1" applyBorder="1" applyAlignment="1" applyProtection="1">
      <alignment horizontal="right" vertical="center" wrapText="1"/>
      <protection locked="0"/>
    </xf>
    <xf numFmtId="41" fontId="0" fillId="0" borderId="70" xfId="0" applyNumberFormat="1" applyBorder="1" applyAlignment="1" applyProtection="1">
      <alignment horizontal="right" vertical="center"/>
    </xf>
    <xf numFmtId="41" fontId="22" fillId="0" borderId="70" xfId="0" applyNumberFormat="1" applyFont="1" applyBorder="1" applyAlignment="1" applyProtection="1">
      <alignment horizontal="right" vertical="center"/>
    </xf>
    <xf numFmtId="41" fontId="32" fillId="14"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protection locked="0"/>
    </xf>
    <xf numFmtId="41" fontId="32" fillId="15"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xf>
    <xf numFmtId="41" fontId="7" fillId="0" borderId="70" xfId="0" applyNumberFormat="1" applyFont="1" applyBorder="1" applyAlignment="1" applyProtection="1">
      <alignment horizontal="right" vertical="center" wrapText="1"/>
    </xf>
    <xf numFmtId="41" fontId="7" fillId="0" borderId="70" xfId="0" applyNumberFormat="1" applyFont="1" applyBorder="1" applyAlignment="1" applyProtection="1">
      <alignment horizontal="right" vertical="center"/>
    </xf>
    <xf numFmtId="41" fontId="6" fillId="0" borderId="70" xfId="0" applyNumberFormat="1" applyFont="1" applyBorder="1" applyAlignment="1" applyProtection="1">
      <alignment horizontal="right"/>
    </xf>
    <xf numFmtId="41" fontId="21" fillId="19" borderId="70"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2" xfId="0" applyFont="1" applyFill="1" applyBorder="1" applyAlignment="1" applyProtection="1">
      <alignment horizontal="center" vertical="center"/>
    </xf>
    <xf numFmtId="0" fontId="24" fillId="0" borderId="77" xfId="0" applyFont="1" applyFill="1" applyBorder="1" applyAlignment="1" applyProtection="1">
      <alignment vertical="center" wrapText="1"/>
    </xf>
    <xf numFmtId="49" fontId="21" fillId="0" borderId="90" xfId="0" applyNumberFormat="1" applyFont="1" applyFill="1" applyBorder="1" applyAlignment="1" applyProtection="1">
      <alignment horizontal="center" vertical="center"/>
    </xf>
    <xf numFmtId="49" fontId="21" fillId="0" borderId="89"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1" xfId="0" applyNumberFormat="1" applyFont="1" applyFill="1" applyBorder="1" applyAlignment="1" applyProtection="1">
      <alignment horizontal="center" vertical="center"/>
    </xf>
    <xf numFmtId="0" fontId="24" fillId="0" borderId="92" xfId="0" applyFont="1" applyFill="1" applyBorder="1" applyAlignment="1" applyProtection="1">
      <alignment vertical="center" wrapText="1"/>
    </xf>
    <xf numFmtId="49" fontId="21" fillId="0" borderId="94" xfId="0" applyNumberFormat="1" applyFont="1" applyFill="1" applyBorder="1" applyAlignment="1" applyProtection="1">
      <alignment horizontal="center" vertical="center"/>
    </xf>
    <xf numFmtId="49" fontId="21" fillId="0" borderId="93" xfId="0" applyNumberFormat="1" applyFont="1" applyFill="1" applyBorder="1" applyAlignment="1" applyProtection="1">
      <alignment horizontal="center" vertical="center" wrapText="1"/>
    </xf>
    <xf numFmtId="49" fontId="28" fillId="14" borderId="71" xfId="0" applyNumberFormat="1" applyFont="1" applyFill="1" applyBorder="1" applyAlignment="1" applyProtection="1">
      <alignment horizontal="center" vertical="center"/>
    </xf>
    <xf numFmtId="49" fontId="24" fillId="0" borderId="71" xfId="0" applyNumberFormat="1" applyFont="1" applyFill="1" applyBorder="1" applyAlignment="1" applyProtection="1">
      <alignment horizontal="center" vertical="center"/>
    </xf>
    <xf numFmtId="49" fontId="28" fillId="0" borderId="71" xfId="0" applyNumberFormat="1" applyFont="1" applyFill="1" applyBorder="1" applyAlignment="1" applyProtection="1">
      <alignment horizontal="center" vertical="center"/>
    </xf>
    <xf numFmtId="49" fontId="24" fillId="0" borderId="95"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1"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3" xfId="0" applyFont="1" applyFill="1" applyBorder="1" applyAlignment="1" applyProtection="1">
      <alignment vertical="center"/>
    </xf>
    <xf numFmtId="0" fontId="35" fillId="19" borderId="84"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0"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0"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0"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0"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0"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89" xfId="0" applyNumberFormat="1" applyFont="1" applyBorder="1" applyAlignment="1" applyProtection="1">
      <alignment horizontal="right" vertical="center"/>
    </xf>
    <xf numFmtId="41" fontId="0" fillId="0" borderId="124" xfId="0" applyNumberFormat="1" applyFont="1" applyBorder="1" applyAlignment="1" applyProtection="1">
      <alignment horizontal="right" vertical="center"/>
    </xf>
    <xf numFmtId="41" fontId="0" fillId="22" borderId="122" xfId="0" applyNumberFormat="1" applyFont="1" applyFill="1" applyBorder="1" applyAlignment="1" applyProtection="1">
      <alignment horizontal="right" vertical="center"/>
    </xf>
    <xf numFmtId="41" fontId="0" fillId="22" borderId="99" xfId="0" applyNumberFormat="1" applyFont="1" applyFill="1" applyBorder="1" applyAlignment="1" applyProtection="1">
      <alignment horizontal="right" vertical="center"/>
    </xf>
    <xf numFmtId="41" fontId="7" fillId="22" borderId="70"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0"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0"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79" xfId="0" applyNumberFormat="1" applyFont="1" applyFill="1" applyBorder="1" applyAlignment="1">
      <alignment horizontal="center" vertical="center" wrapText="1"/>
    </xf>
    <xf numFmtId="0" fontId="32" fillId="0" borderId="73" xfId="0" applyFont="1" applyFill="1" applyBorder="1" applyAlignment="1" applyProtection="1">
      <alignment horizontal="center" vertical="center" wrapText="1"/>
    </xf>
    <xf numFmtId="0" fontId="32" fillId="0" borderId="74" xfId="0" applyFont="1" applyFill="1" applyBorder="1" applyAlignment="1" applyProtection="1">
      <alignment horizontal="center" vertical="center" wrapText="1"/>
    </xf>
    <xf numFmtId="164" fontId="32" fillId="0" borderId="75" xfId="0" applyNumberFormat="1" applyFont="1" applyFill="1" applyBorder="1" applyAlignment="1" applyProtection="1">
      <alignment horizontal="center" vertical="center" wrapText="1"/>
    </xf>
    <xf numFmtId="0" fontId="35" fillId="19" borderId="71"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6" xfId="0" applyNumberFormat="1" applyFont="1" applyFill="1" applyBorder="1" applyAlignment="1" applyProtection="1">
      <alignment horizontal="center" vertical="center"/>
    </xf>
    <xf numFmtId="49" fontId="35" fillId="19" borderId="87" xfId="0" applyNumberFormat="1" applyFont="1" applyFill="1" applyBorder="1" applyAlignment="1" applyProtection="1">
      <alignment horizontal="center" vertical="center"/>
    </xf>
    <xf numFmtId="0" fontId="35" fillId="19" borderId="83" xfId="0" applyFont="1" applyFill="1" applyBorder="1" applyAlignment="1" applyProtection="1">
      <alignment horizontal="center" vertical="center"/>
    </xf>
    <xf numFmtId="0" fontId="35" fillId="19" borderId="84" xfId="0" applyFont="1" applyFill="1" applyBorder="1" applyAlignment="1" applyProtection="1">
      <alignment horizontal="center" vertical="center"/>
    </xf>
    <xf numFmtId="0" fontId="40" fillId="19" borderId="84" xfId="0" applyFont="1" applyFill="1" applyBorder="1" applyAlignment="1" applyProtection="1">
      <alignment horizontal="right" vertical="center" wrapText="1"/>
    </xf>
    <xf numFmtId="49" fontId="32" fillId="19" borderId="89" xfId="0" applyNumberFormat="1" applyFont="1" applyFill="1" applyBorder="1" applyAlignment="1" applyProtection="1">
      <alignment horizontal="center" vertical="center"/>
    </xf>
    <xf numFmtId="49" fontId="32" fillId="19" borderId="93" xfId="0" applyNumberFormat="1" applyFont="1" applyFill="1" applyBorder="1" applyAlignment="1" applyProtection="1">
      <alignment horizontal="center" vertical="center" wrapText="1"/>
    </xf>
    <xf numFmtId="49" fontId="32" fillId="19" borderId="71" xfId="0" applyNumberFormat="1" applyFont="1" applyFill="1" applyBorder="1" applyAlignment="1" applyProtection="1">
      <alignment horizontal="center" vertical="center"/>
    </xf>
    <xf numFmtId="0" fontId="37" fillId="0" borderId="71"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3" xfId="24" applyFont="1" applyFill="1" applyBorder="1" applyAlignment="1" applyProtection="1">
      <alignment horizontal="center" vertical="center"/>
    </xf>
    <xf numFmtId="0" fontId="33" fillId="0" borderId="124"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2" xfId="0" applyNumberFormat="1" applyFont="1" applyFill="1" applyBorder="1" applyAlignment="1" applyProtection="1">
      <alignment vertical="center"/>
    </xf>
    <xf numFmtId="37" fontId="32" fillId="19" borderId="72" xfId="0" applyNumberFormat="1" applyFont="1" applyFill="1" applyBorder="1" applyAlignment="1" applyProtection="1">
      <alignment horizontal="right" vertical="center" wrapText="1"/>
    </xf>
    <xf numFmtId="37" fontId="32" fillId="23" borderId="72" xfId="0" applyNumberFormat="1" applyFont="1" applyFill="1" applyBorder="1" applyAlignment="1" applyProtection="1">
      <alignment vertical="center"/>
    </xf>
    <xf numFmtId="37" fontId="0" fillId="0" borderId="72" xfId="0" applyNumberFormat="1" applyFont="1" applyFill="1" applyBorder="1" applyAlignment="1" applyProtection="1">
      <alignment vertical="center"/>
      <protection locked="0"/>
    </xf>
    <xf numFmtId="37" fontId="37" fillId="0" borderId="72" xfId="0" applyNumberFormat="1" applyFont="1" applyFill="1" applyBorder="1" applyAlignment="1" applyProtection="1">
      <alignment horizontal="right" vertical="center"/>
      <protection locked="0"/>
    </xf>
    <xf numFmtId="37" fontId="22" fillId="23" borderId="72" xfId="0" applyNumberFormat="1" applyFont="1" applyFill="1" applyBorder="1" applyAlignment="1" applyProtection="1">
      <alignment vertical="center"/>
    </xf>
    <xf numFmtId="37" fontId="33" fillId="23" borderId="72" xfId="0" applyNumberFormat="1" applyFont="1" applyFill="1" applyBorder="1" applyAlignment="1" applyProtection="1">
      <alignment vertical="center"/>
    </xf>
    <xf numFmtId="37" fontId="42" fillId="19" borderId="76" xfId="0" applyNumberFormat="1" applyFont="1" applyFill="1" applyBorder="1" applyAlignment="1" applyProtection="1">
      <alignment horizontal="right" vertical="center"/>
    </xf>
    <xf numFmtId="37" fontId="0" fillId="0" borderId="93"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7" xfId="0" applyNumberFormat="1" applyFont="1" applyFill="1" applyBorder="1" applyAlignment="1" applyProtection="1">
      <alignment horizontal="right" vertical="center"/>
    </xf>
    <xf numFmtId="3" fontId="24" fillId="17" borderId="77" xfId="0" applyNumberFormat="1" applyFont="1" applyFill="1" applyBorder="1" applyAlignment="1" applyProtection="1">
      <alignment horizontal="right" vertical="center"/>
    </xf>
    <xf numFmtId="3" fontId="35" fillId="19" borderId="84" xfId="0" applyNumberFormat="1" applyFont="1" applyFill="1" applyBorder="1" applyAlignment="1" applyProtection="1">
      <alignment horizontal="center" vertical="center"/>
    </xf>
    <xf numFmtId="3" fontId="35" fillId="19" borderId="85" xfId="0" applyNumberFormat="1" applyFont="1" applyFill="1" applyBorder="1" applyAlignment="1" applyProtection="1">
      <alignment horizontal="center" vertical="center"/>
    </xf>
    <xf numFmtId="3" fontId="35" fillId="19" borderId="84"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1"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2" xfId="0" applyNumberFormat="1" applyFont="1" applyFill="1" applyBorder="1" applyAlignment="1" applyProtection="1">
      <alignment vertical="center"/>
    </xf>
    <xf numFmtId="37" fontId="32" fillId="14" borderId="72"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2" xfId="0" applyNumberFormat="1" applyFont="1" applyFill="1" applyBorder="1" applyAlignment="1" applyProtection="1">
      <alignment vertical="center"/>
      <protection locked="0"/>
    </xf>
    <xf numFmtId="37" fontId="32" fillId="14" borderId="72" xfId="0" applyNumberFormat="1" applyFont="1" applyFill="1" applyBorder="1" applyAlignment="1" applyProtection="1">
      <alignment horizontal="right" vertical="center"/>
      <protection locked="0"/>
    </xf>
    <xf numFmtId="0" fontId="37" fillId="14" borderId="98" xfId="24" applyFont="1" applyFill="1" applyBorder="1" applyAlignment="1" applyProtection="1">
      <alignment horizontal="center" vertical="center"/>
    </xf>
    <xf numFmtId="0" fontId="32" fillId="14" borderId="99" xfId="0" applyFont="1" applyFill="1" applyBorder="1" applyAlignment="1" applyProtection="1">
      <alignment horizontal="left" vertical="center" wrapText="1"/>
    </xf>
    <xf numFmtId="37" fontId="32" fillId="14" borderId="76"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2"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88" xfId="0" applyNumberFormat="1" applyFont="1" applyFill="1" applyBorder="1" applyAlignment="1" applyProtection="1">
      <alignment horizontal="right" vertical="center"/>
    </xf>
    <xf numFmtId="37" fontId="32" fillId="19" borderId="72" xfId="0" applyNumberFormat="1" applyFont="1" applyFill="1" applyBorder="1" applyAlignment="1" applyProtection="1">
      <alignment horizontal="right" vertical="center"/>
    </xf>
    <xf numFmtId="37" fontId="28" fillId="14" borderId="72" xfId="0" applyNumberFormat="1" applyFont="1" applyFill="1" applyBorder="1" applyAlignment="1" applyProtection="1">
      <alignment horizontal="right" vertical="center"/>
    </xf>
    <xf numFmtId="37" fontId="24" fillId="0" borderId="72" xfId="0" applyNumberFormat="1" applyFont="1" applyFill="1" applyBorder="1" applyAlignment="1" applyProtection="1">
      <alignment horizontal="right" vertical="center"/>
      <protection locked="0"/>
    </xf>
    <xf numFmtId="37" fontId="35" fillId="19" borderId="76" xfId="0" applyNumberFormat="1" applyFont="1" applyFill="1" applyBorder="1" applyAlignment="1" applyProtection="1">
      <alignment horizontal="right" vertical="center"/>
    </xf>
    <xf numFmtId="37" fontId="24" fillId="0" borderId="78"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25"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26" xfId="24" applyNumberFormat="1" applyFont="1" applyFill="1" applyBorder="1" applyAlignment="1" applyProtection="1">
      <alignment horizontal="right" vertical="center"/>
      <protection locked="0"/>
    </xf>
    <xf numFmtId="37" fontId="43" fillId="19" borderId="127"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7"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7"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2" xfId="0" applyNumberFormat="1" applyFont="1" applyFill="1" applyBorder="1" applyAlignment="1" applyProtection="1">
      <alignment horizontal="left" vertical="center"/>
    </xf>
    <xf numFmtId="0" fontId="0" fillId="0" borderId="12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0" fontId="30" fillId="0" borderId="0" xfId="0" applyFont="1" applyFill="1" applyBorder="1" applyAlignment="1" applyProtection="1">
      <alignment horizontal="lef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168" fontId="34" fillId="19" borderId="62" xfId="0" applyNumberFormat="1" applyFont="1" applyFill="1" applyBorder="1" applyAlignment="1" applyProtection="1">
      <alignment horizontal="center" vertical="center"/>
    </xf>
    <xf numFmtId="42" fontId="34" fillId="19" borderId="58" xfId="24" applyNumberFormat="1" applyFont="1" applyFill="1" applyBorder="1" applyAlignment="1" applyProtection="1">
      <alignment vertical="center"/>
    </xf>
    <xf numFmtId="9" fontId="34" fillId="19" borderId="63" xfId="27" applyNumberFormat="1" applyFont="1" applyFill="1" applyBorder="1" applyAlignment="1" applyProtection="1">
      <alignment horizontal="center" vertical="center"/>
    </xf>
    <xf numFmtId="42" fontId="25" fillId="13" borderId="35" xfId="24" applyNumberFormat="1" applyFont="1" applyFill="1" applyBorder="1" applyAlignment="1" applyProtection="1">
      <alignment vertical="center"/>
      <protection locked="0"/>
    </xf>
    <xf numFmtId="42" fontId="25" fillId="14" borderId="35" xfId="24" applyNumberFormat="1" applyFont="1" applyFill="1" applyBorder="1" applyAlignment="1" applyProtection="1">
      <alignment vertical="center"/>
    </xf>
    <xf numFmtId="42" fontId="25" fillId="0" borderId="35" xfId="24" applyNumberFormat="1" applyFont="1" applyFill="1" applyBorder="1" applyAlignment="1" applyProtection="1">
      <alignment vertical="center"/>
      <protection locked="0"/>
    </xf>
    <xf numFmtId="168" fontId="34" fillId="19" borderId="38" xfId="0" applyNumberFormat="1" applyFont="1" applyFill="1" applyBorder="1" applyAlignment="1" applyProtection="1">
      <alignment horizontal="center" vertical="center"/>
    </xf>
    <xf numFmtId="42" fontId="34" fillId="19" borderId="35" xfId="24" applyNumberFormat="1" applyFont="1" applyFill="1" applyBorder="1" applyAlignment="1" applyProtection="1">
      <alignment vertical="center"/>
    </xf>
    <xf numFmtId="9" fontId="34" fillId="19" borderId="43" xfId="27" applyNumberFormat="1" applyFont="1" applyFill="1" applyBorder="1" applyAlignment="1" applyProtection="1">
      <alignment horizontal="center" vertical="center"/>
    </xf>
    <xf numFmtId="9" fontId="34" fillId="19" borderId="67" xfId="27" applyNumberFormat="1" applyFont="1" applyFill="1" applyBorder="1" applyAlignment="1" applyProtection="1">
      <alignment horizontal="center" vertical="center"/>
    </xf>
    <xf numFmtId="168" fontId="25" fillId="0" borderId="0" xfId="0" applyNumberFormat="1" applyFont="1" applyFill="1" applyBorder="1" applyAlignment="1">
      <alignment horizontal="center" vertical="center"/>
    </xf>
    <xf numFmtId="49" fontId="34" fillId="19" borderId="38" xfId="0" applyNumberFormat="1" applyFont="1" applyFill="1" applyBorder="1" applyAlignment="1" applyProtection="1">
      <alignment horizontal="center" vertical="center"/>
    </xf>
    <xf numFmtId="42" fontId="34" fillId="19" borderId="129" xfId="24" applyNumberFormat="1" applyFont="1" applyFill="1" applyBorder="1" applyAlignment="1" applyProtection="1">
      <alignment vertical="center"/>
    </xf>
    <xf numFmtId="9" fontId="34" fillId="19" borderId="130" xfId="27" applyNumberFormat="1" applyFont="1" applyFill="1" applyBorder="1" applyAlignment="1" applyProtection="1">
      <alignment horizontal="center" vertical="center"/>
    </xf>
    <xf numFmtId="42" fontId="25" fillId="0" borderId="36" xfId="24" applyNumberFormat="1" applyFont="1" applyFill="1" applyBorder="1" applyAlignment="1" applyProtection="1">
      <alignment vertical="center"/>
      <protection locked="0"/>
    </xf>
    <xf numFmtId="9" fontId="25" fillId="14" borderId="131" xfId="27" applyNumberFormat="1" applyFont="1" applyFill="1" applyBorder="1" applyAlignment="1" applyProtection="1">
      <alignment horizontal="center" vertical="center"/>
    </xf>
    <xf numFmtId="42" fontId="55" fillId="19" borderId="64" xfId="24" applyNumberFormat="1" applyFont="1" applyFill="1" applyBorder="1" applyProtection="1"/>
    <xf numFmtId="10" fontId="55" fillId="19" borderId="69" xfId="27" applyNumberFormat="1" applyFont="1" applyFill="1" applyBorder="1" applyAlignment="1" applyProtection="1">
      <alignment horizontal="center" vertical="center"/>
    </xf>
    <xf numFmtId="0" fontId="34" fillId="19" borderId="59" xfId="0" applyFont="1" applyFill="1" applyBorder="1" applyAlignment="1" applyProtection="1">
      <alignment horizontal="center"/>
    </xf>
    <xf numFmtId="0" fontId="34" fillId="19" borderId="60" xfId="0" applyFont="1" applyFill="1" applyBorder="1" applyAlignment="1" applyProtection="1">
      <alignment horizontal="center"/>
    </xf>
    <xf numFmtId="41" fontId="34" fillId="19" borderId="60" xfId="0" applyNumberFormat="1" applyFont="1" applyFill="1" applyBorder="1" applyAlignment="1" applyProtection="1">
      <alignment horizontal="center"/>
    </xf>
    <xf numFmtId="9" fontId="34" fillId="19" borderId="61" xfId="0" applyNumberFormat="1" applyFont="1" applyFill="1" applyBorder="1" applyAlignment="1" applyProtection="1">
      <alignment horizontal="center" vertical="center"/>
    </xf>
    <xf numFmtId="0" fontId="55" fillId="19" borderId="60" xfId="0" applyFont="1" applyFill="1" applyBorder="1" applyAlignment="1" applyProtection="1">
      <alignment horizontal="right" vertical="center" wrapText="1"/>
    </xf>
    <xf numFmtId="41" fontId="55" fillId="19" borderId="37" xfId="0" applyNumberFormat="1" applyFont="1" applyFill="1" applyBorder="1" applyAlignment="1" applyProtection="1">
      <alignment vertical="center"/>
    </xf>
    <xf numFmtId="10" fontId="55" fillId="19" borderId="37" xfId="0" applyNumberFormat="1" applyFont="1" applyFill="1" applyBorder="1" applyAlignment="1" applyProtection="1">
      <alignment vertical="center"/>
    </xf>
    <xf numFmtId="10" fontId="55" fillId="19" borderId="37" xfId="27" applyNumberFormat="1" applyFont="1" applyFill="1" applyBorder="1" applyAlignment="1" applyProtection="1">
      <alignment horizontal="center" vertical="center"/>
    </xf>
    <xf numFmtId="168" fontId="59" fillId="19" borderId="62" xfId="0" applyNumberFormat="1" applyFont="1" applyFill="1" applyBorder="1" applyAlignment="1" applyProtection="1">
      <alignment horizontal="center" vertical="center"/>
    </xf>
    <xf numFmtId="42" fontId="59" fillId="19" borderId="58" xfId="24" applyNumberFormat="1" applyFont="1" applyFill="1" applyBorder="1" applyAlignment="1" applyProtection="1">
      <alignment vertical="center"/>
    </xf>
    <xf numFmtId="9" fontId="59" fillId="19" borderId="63" xfId="27" applyNumberFormat="1" applyFont="1" applyFill="1" applyBorder="1" applyAlignment="1" applyProtection="1">
      <alignment horizontal="center" vertical="center"/>
    </xf>
    <xf numFmtId="42" fontId="26" fillId="13" borderId="35" xfId="24" applyNumberFormat="1" applyFont="1" applyFill="1" applyBorder="1" applyAlignment="1" applyProtection="1">
      <alignment vertical="center"/>
      <protection locked="0"/>
    </xf>
    <xf numFmtId="42" fontId="26" fillId="14" borderId="35" xfId="24" applyNumberFormat="1" applyFont="1" applyFill="1" applyBorder="1" applyAlignment="1" applyProtection="1">
      <alignment vertical="center"/>
    </xf>
    <xf numFmtId="168" fontId="59" fillId="19" borderId="38" xfId="0" applyNumberFormat="1" applyFont="1" applyFill="1" applyBorder="1" applyAlignment="1" applyProtection="1">
      <alignment horizontal="center" vertical="center"/>
    </xf>
    <xf numFmtId="42" fontId="59" fillId="19" borderId="35" xfId="24" applyNumberFormat="1" applyFont="1" applyFill="1" applyBorder="1" applyAlignment="1" applyProtection="1">
      <alignment vertical="center"/>
    </xf>
    <xf numFmtId="9" fontId="59" fillId="19" borderId="43" xfId="27" applyNumberFormat="1" applyFont="1" applyFill="1" applyBorder="1" applyAlignment="1" applyProtection="1">
      <alignment horizontal="center" vertical="center"/>
    </xf>
    <xf numFmtId="0" fontId="26" fillId="0" borderId="0" xfId="0" applyFont="1" applyFill="1" applyBorder="1" applyAlignment="1">
      <alignment vertical="center" wrapText="1"/>
    </xf>
    <xf numFmtId="42" fontId="59" fillId="19" borderId="35" xfId="24" applyNumberFormat="1" applyFont="1" applyFill="1" applyBorder="1" applyAlignment="1" applyProtection="1">
      <alignment vertical="center"/>
      <protection locked="0"/>
    </xf>
    <xf numFmtId="42" fontId="60" fillId="19" borderId="64" xfId="24" applyNumberFormat="1" applyFont="1" applyFill="1" applyBorder="1" applyProtection="1"/>
    <xf numFmtId="10" fontId="60" fillId="19" borderId="65" xfId="27" applyNumberFormat="1" applyFont="1" applyFill="1" applyBorder="1" applyAlignment="1" applyProtection="1">
      <alignment horizontal="center" vertical="center"/>
    </xf>
    <xf numFmtId="0" fontId="21" fillId="19" borderId="59" xfId="0" applyFont="1" applyFill="1" applyBorder="1" applyAlignment="1" applyProtection="1">
      <alignment horizontal="center" vertical="center"/>
    </xf>
    <xf numFmtId="0" fontId="21" fillId="19" borderId="60" xfId="0" applyFont="1" applyFill="1" applyBorder="1" applyAlignment="1" applyProtection="1">
      <alignment horizontal="center" vertical="center"/>
    </xf>
    <xf numFmtId="41" fontId="21" fillId="19" borderId="60" xfId="0" applyNumberFormat="1" applyFont="1" applyFill="1" applyBorder="1" applyAlignment="1" applyProtection="1">
      <alignment horizontal="center" vertical="center"/>
    </xf>
    <xf numFmtId="9" fontId="21" fillId="19" borderId="61" xfId="0" applyNumberFormat="1" applyFont="1" applyFill="1" applyBorder="1" applyAlignment="1" applyProtection="1">
      <alignment horizontal="center" vertical="center"/>
    </xf>
    <xf numFmtId="10" fontId="0" fillId="0" borderId="37" xfId="0" applyNumberFormat="1" applyFont="1" applyFill="1" applyBorder="1" applyAlignment="1" applyProtection="1">
      <alignment horizontal="center" vertical="center"/>
    </xf>
    <xf numFmtId="0" fontId="54" fillId="19" borderId="59" xfId="0" applyFont="1" applyFill="1" applyBorder="1" applyAlignment="1" applyProtection="1">
      <alignment horizontal="center" vertical="center"/>
    </xf>
    <xf numFmtId="0" fontId="61" fillId="19" borderId="60" xfId="0" applyFont="1" applyFill="1" applyBorder="1" applyAlignment="1" applyProtection="1">
      <alignment horizontal="right" vertical="center" wrapText="1"/>
    </xf>
    <xf numFmtId="41" fontId="61" fillId="19" borderId="37" xfId="0" applyNumberFormat="1" applyFont="1" applyFill="1" applyBorder="1" applyAlignment="1" applyProtection="1">
      <alignment vertical="center"/>
    </xf>
    <xf numFmtId="10" fontId="61" fillId="19" borderId="37" xfId="0" applyNumberFormat="1" applyFont="1" applyFill="1" applyBorder="1" applyAlignment="1" applyProtection="1">
      <alignment vertical="center"/>
    </xf>
    <xf numFmtId="0" fontId="22" fillId="0" borderId="0" xfId="0" applyFont="1" applyFill="1" applyAlignment="1" applyProtection="1">
      <alignment horizontal="center"/>
    </xf>
    <xf numFmtId="0" fontId="54" fillId="19" borderId="37" xfId="0" applyFont="1" applyFill="1" applyBorder="1" applyAlignment="1" applyProtection="1">
      <alignment horizontal="center" vertical="center"/>
    </xf>
    <xf numFmtId="41" fontId="54" fillId="19" borderId="37" xfId="0" applyNumberFormat="1" applyFont="1" applyFill="1" applyBorder="1" applyAlignment="1" applyProtection="1">
      <alignment horizontal="center" vertical="center"/>
    </xf>
    <xf numFmtId="9" fontId="54" fillId="19" borderId="37" xfId="0" applyNumberFormat="1" applyFont="1" applyFill="1" applyBorder="1" applyAlignment="1" applyProtection="1">
      <alignment horizontal="center" vertical="center"/>
    </xf>
    <xf numFmtId="41" fontId="0" fillId="0" borderId="37" xfId="0" applyNumberFormat="1" applyFont="1" applyFill="1" applyBorder="1" applyAlignment="1" applyProtection="1">
      <alignment vertical="center"/>
    </xf>
    <xf numFmtId="10" fontId="61" fillId="19" borderId="37" xfId="27" applyNumberFormat="1" applyFont="1" applyFill="1" applyBorder="1" applyAlignment="1" applyProtection="1">
      <alignment horizontal="center" vertical="center"/>
    </xf>
    <xf numFmtId="0" fontId="54" fillId="19" borderId="0" xfId="0" applyFont="1" applyFill="1" applyProtection="1"/>
    <xf numFmtId="41" fontId="35" fillId="19" borderId="0" xfId="0" applyNumberFormat="1" applyFont="1" applyFill="1" applyBorder="1" applyAlignment="1">
      <alignment horizontal="center" vertical="center" wrapText="1"/>
    </xf>
    <xf numFmtId="0" fontId="39" fillId="0" borderId="143" xfId="0" applyFont="1" applyFill="1" applyBorder="1" applyAlignment="1">
      <alignment vertical="top"/>
    </xf>
    <xf numFmtId="0" fontId="39" fillId="0" borderId="144" xfId="0" applyFont="1" applyFill="1" applyBorder="1" applyAlignment="1">
      <alignment vertical="top"/>
    </xf>
    <xf numFmtId="0" fontId="30" fillId="0" borderId="1" xfId="0" applyFont="1" applyFill="1" applyBorder="1" applyAlignment="1" applyProtection="1"/>
    <xf numFmtId="0" fontId="30" fillId="0" borderId="3" xfId="0" applyFont="1" applyFill="1" applyBorder="1" applyAlignment="1" applyProtection="1"/>
    <xf numFmtId="0" fontId="0" fillId="0" borderId="0" xfId="0" applyFont="1" applyFill="1" applyBorder="1"/>
    <xf numFmtId="0" fontId="22" fillId="0" borderId="0" xfId="0" applyFont="1" applyFill="1" applyBorder="1"/>
    <xf numFmtId="41" fontId="28" fillId="0" borderId="0" xfId="0" applyNumberFormat="1" applyFont="1" applyFill="1" applyAlignment="1">
      <alignment horizontal="right" vertical="center"/>
    </xf>
    <xf numFmtId="0" fontId="22" fillId="0" borderId="0" xfId="0" applyFont="1" applyFill="1"/>
    <xf numFmtId="0" fontId="32" fillId="19" borderId="135" xfId="0" applyFont="1" applyFill="1" applyBorder="1" applyAlignment="1">
      <alignment horizontal="center" vertical="center" wrapText="1"/>
    </xf>
    <xf numFmtId="41" fontId="35" fillId="19" borderId="149" xfId="0" applyNumberFormat="1" applyFont="1" applyFill="1" applyBorder="1" applyAlignment="1">
      <alignment vertical="center"/>
    </xf>
    <xf numFmtId="0" fontId="30" fillId="0" borderId="6" xfId="0" applyFont="1" applyFill="1" applyBorder="1" applyAlignment="1" applyProtection="1"/>
    <xf numFmtId="41" fontId="38" fillId="0" borderId="124" xfId="0" applyNumberFormat="1" applyFont="1" applyFill="1" applyBorder="1" applyAlignment="1" applyProtection="1">
      <alignment horizontal="right" vertical="center"/>
    </xf>
    <xf numFmtId="3" fontId="38" fillId="25" borderId="44" xfId="0" applyNumberFormat="1" applyFont="1" applyFill="1" applyBorder="1" applyAlignment="1" applyProtection="1">
      <alignment horizontal="right" vertical="center"/>
    </xf>
    <xf numFmtId="3" fontId="24" fillId="25" borderId="44" xfId="0" applyNumberFormat="1" applyFont="1" applyFill="1" applyBorder="1" applyAlignment="1" applyProtection="1">
      <alignment horizontal="right" vertical="center"/>
    </xf>
    <xf numFmtId="41" fontId="24" fillId="26" borderId="37" xfId="0" applyNumberFormat="1" applyFont="1" applyFill="1" applyBorder="1" applyAlignment="1" applyProtection="1">
      <alignment vertical="center"/>
    </xf>
    <xf numFmtId="0" fontId="34" fillId="23" borderId="38" xfId="24" applyFont="1" applyFill="1" applyBorder="1" applyAlignment="1" applyProtection="1">
      <alignment horizontal="left" vertical="center"/>
    </xf>
    <xf numFmtId="42" fontId="34" fillId="23" borderId="35" xfId="24" applyNumberFormat="1" applyFont="1" applyFill="1" applyBorder="1" applyAlignment="1" applyProtection="1">
      <alignment vertical="center"/>
      <protection locked="0"/>
    </xf>
    <xf numFmtId="9" fontId="34" fillId="23" borderId="43" xfId="27" applyNumberFormat="1" applyFont="1" applyFill="1" applyBorder="1" applyAlignment="1" applyProtection="1">
      <alignment horizontal="center" vertical="center"/>
    </xf>
    <xf numFmtId="0" fontId="36" fillId="23" borderId="38" xfId="24" applyFont="1" applyFill="1" applyBorder="1" applyAlignment="1" applyProtection="1">
      <alignment horizontal="left" vertical="center"/>
    </xf>
    <xf numFmtId="42" fontId="36" fillId="23" borderId="35" xfId="24" applyNumberFormat="1" applyFont="1" applyFill="1" applyBorder="1" applyAlignment="1" applyProtection="1">
      <alignment vertical="center"/>
      <protection locked="0"/>
    </xf>
    <xf numFmtId="9" fontId="36" fillId="23" borderId="43" xfId="27" applyNumberFormat="1" applyFont="1" applyFill="1" applyBorder="1" applyAlignment="1" applyProtection="1">
      <alignment horizontal="center" vertical="center"/>
    </xf>
    <xf numFmtId="9" fontId="36" fillId="23" borderId="68" xfId="27" applyNumberFormat="1" applyFont="1" applyFill="1" applyBorder="1" applyAlignment="1" applyProtection="1">
      <alignment horizontal="center" vertical="center"/>
    </xf>
    <xf numFmtId="0" fontId="38" fillId="0" borderId="38" xfId="24" applyFont="1" applyFill="1" applyBorder="1" applyAlignment="1" applyProtection="1">
      <alignment horizontal="left" vertical="center"/>
    </xf>
    <xf numFmtId="42" fontId="38" fillId="0" borderId="36" xfId="24" applyNumberFormat="1" applyFont="1" applyFill="1" applyBorder="1" applyAlignment="1" applyProtection="1">
      <alignment vertical="center"/>
      <protection locked="0"/>
    </xf>
    <xf numFmtId="42" fontId="38" fillId="14" borderId="35" xfId="24" applyNumberFormat="1" applyFont="1" applyFill="1" applyBorder="1" applyAlignment="1" applyProtection="1">
      <alignment vertical="center"/>
    </xf>
    <xf numFmtId="9" fontId="38" fillId="14" borderId="131" xfId="27" applyNumberFormat="1" applyFont="1" applyFill="1" applyBorder="1" applyAlignment="1" applyProtection="1">
      <alignment horizontal="center" vertical="center"/>
    </xf>
    <xf numFmtId="42" fontId="25" fillId="27" borderId="35" xfId="24" applyNumberFormat="1" applyFont="1" applyFill="1" applyBorder="1" applyAlignment="1" applyProtection="1">
      <alignment vertical="center"/>
      <protection locked="0"/>
    </xf>
    <xf numFmtId="0" fontId="30" fillId="0" borderId="17" xfId="0" applyFont="1" applyFill="1" applyBorder="1" applyAlignment="1" applyProtection="1">
      <alignment vertical="center"/>
    </xf>
    <xf numFmtId="0" fontId="30" fillId="0" borderId="2"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3" xfId="0" applyFont="1" applyFill="1" applyBorder="1" applyAlignment="1" applyProtection="1">
      <alignment vertical="center"/>
    </xf>
    <xf numFmtId="0" fontId="46" fillId="0" borderId="17" xfId="0" applyFont="1" applyBorder="1" applyAlignment="1" applyProtection="1"/>
    <xf numFmtId="0" fontId="31" fillId="0" borderId="0" xfId="0" applyFont="1" applyAlignment="1"/>
    <xf numFmtId="0" fontId="30" fillId="0" borderId="0" xfId="0" applyFont="1" applyFill="1" applyBorder="1" applyAlignment="1" applyProtection="1">
      <alignment vertical="center"/>
    </xf>
    <xf numFmtId="0" fontId="0" fillId="0" borderId="0" xfId="0" applyBorder="1" applyProtection="1"/>
    <xf numFmtId="0" fontId="22" fillId="0" borderId="0" xfId="0" applyFont="1" applyAlignment="1">
      <alignment horizontal="center" vertical="center"/>
    </xf>
    <xf numFmtId="0" fontId="59" fillId="0" borderId="16"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18" xfId="0" applyFont="1" applyFill="1" applyBorder="1" applyAlignment="1">
      <alignment horizontal="center" vertical="center"/>
    </xf>
    <xf numFmtId="0" fontId="22" fillId="0" borderId="0" xfId="0" applyFont="1" applyFill="1" applyAlignment="1">
      <alignment horizontal="center" vertical="center"/>
    </xf>
    <xf numFmtId="0" fontId="21" fillId="19" borderId="16" xfId="0" applyFont="1" applyFill="1" applyBorder="1" applyAlignment="1" applyProtection="1"/>
    <xf numFmtId="41" fontId="34" fillId="19" borderId="12" xfId="0" applyNumberFormat="1" applyFont="1" applyFill="1" applyBorder="1" applyAlignment="1" applyProtection="1">
      <alignment horizontal="right"/>
    </xf>
    <xf numFmtId="0" fontId="22" fillId="0" borderId="8" xfId="0" applyFont="1" applyBorder="1" applyAlignment="1">
      <alignment vertical="top"/>
    </xf>
    <xf numFmtId="0" fontId="22" fillId="0" borderId="0" xfId="0" applyFont="1" applyBorder="1" applyAlignment="1">
      <alignment vertical="top"/>
    </xf>
    <xf numFmtId="0" fontId="0" fillId="0" borderId="44" xfId="0" applyFont="1" applyBorder="1" applyAlignment="1">
      <alignment horizontal="center" vertical="center"/>
    </xf>
    <xf numFmtId="0" fontId="0" fillId="0" borderId="54" xfId="0" applyBorder="1"/>
    <xf numFmtId="41" fontId="24" fillId="0" borderId="12" xfId="0" applyNumberFormat="1" applyFont="1" applyFill="1" applyBorder="1" applyAlignment="1" applyProtection="1">
      <alignment horizontal="right" vertical="center"/>
      <protection locked="0"/>
    </xf>
    <xf numFmtId="0" fontId="0" fillId="0" borderId="54" xfId="0" applyBorder="1" applyAlignment="1">
      <alignment vertical="center"/>
    </xf>
    <xf numFmtId="0" fontId="21" fillId="19" borderId="8" xfId="0" applyFont="1" applyFill="1" applyBorder="1" applyAlignment="1" applyProtection="1"/>
    <xf numFmtId="41" fontId="21" fillId="19" borderId="12" xfId="0" applyNumberFormat="1" applyFont="1" applyFill="1" applyBorder="1" applyAlignment="1" applyProtection="1">
      <alignment horizontal="right"/>
    </xf>
    <xf numFmtId="0" fontId="22" fillId="0" borderId="8" xfId="0" applyFont="1" applyBorder="1" applyAlignment="1">
      <alignment vertical="top" wrapText="1"/>
    </xf>
    <xf numFmtId="0" fontId="22" fillId="0" borderId="0" xfId="0" applyFont="1" applyBorder="1" applyAlignment="1">
      <alignment vertical="top" wrapText="1"/>
    </xf>
    <xf numFmtId="0" fontId="0" fillId="0" borderId="44" xfId="0" applyBorder="1" applyAlignment="1">
      <alignment horizontal="center" vertical="center"/>
    </xf>
    <xf numFmtId="0" fontId="0" fillId="0" borderId="54" xfId="0" applyFill="1" applyBorder="1" applyAlignment="1">
      <alignment horizontal="left" vertical="center"/>
    </xf>
    <xf numFmtId="0" fontId="0" fillId="0" borderId="54" xfId="0" applyFill="1" applyBorder="1" applyAlignment="1">
      <alignment vertical="center"/>
    </xf>
    <xf numFmtId="0" fontId="0" fillId="0" borderId="54" xfId="0" applyFill="1" applyBorder="1" applyAlignment="1">
      <alignment vertical="center" wrapText="1"/>
    </xf>
    <xf numFmtId="0" fontId="0" fillId="0" borderId="153" xfId="0" applyBorder="1" applyAlignment="1">
      <alignment horizontal="center" vertical="center"/>
    </xf>
    <xf numFmtId="0" fontId="0" fillId="0" borderId="154" xfId="0" applyFill="1" applyBorder="1" applyAlignment="1">
      <alignment vertical="center" wrapText="1"/>
    </xf>
    <xf numFmtId="41" fontId="62" fillId="19" borderId="12" xfId="0" applyNumberFormat="1" applyFont="1" applyFill="1" applyBorder="1" applyAlignment="1" applyProtection="1">
      <alignment horizontal="right" vertical="center"/>
    </xf>
    <xf numFmtId="0" fontId="59" fillId="19" borderId="128" xfId="0" applyFont="1" applyFill="1" applyBorder="1" applyAlignment="1">
      <alignment horizontal="center" vertical="center" wrapText="1"/>
    </xf>
    <xf numFmtId="0" fontId="59" fillId="19" borderId="128" xfId="0" applyFont="1" applyFill="1" applyBorder="1" applyAlignment="1">
      <alignment horizontal="center" vertical="center"/>
    </xf>
    <xf numFmtId="0" fontId="52" fillId="0" borderId="44" xfId="0" applyFont="1" applyFill="1" applyBorder="1" applyAlignment="1" applyProtection="1">
      <alignment horizontal="left" vertical="center" wrapText="1"/>
    </xf>
    <xf numFmtId="0" fontId="52" fillId="0" borderId="124" xfId="0" applyFont="1" applyFill="1" applyBorder="1" applyAlignment="1" applyProtection="1">
      <alignment horizontal="left" vertical="center" wrapText="1"/>
    </xf>
    <xf numFmtId="37" fontId="22" fillId="0" borderId="93" xfId="0" applyNumberFormat="1" applyFont="1" applyFill="1" applyBorder="1" applyAlignment="1" applyProtection="1">
      <alignment vertical="center"/>
      <protection locked="0"/>
    </xf>
    <xf numFmtId="37" fontId="22" fillId="0" borderId="72" xfId="0" applyNumberFormat="1" applyFont="1" applyFill="1" applyBorder="1" applyAlignment="1" applyProtection="1">
      <alignment vertical="center"/>
      <protection locked="0"/>
    </xf>
    <xf numFmtId="0" fontId="32" fillId="0" borderId="44" xfId="0" applyFont="1" applyFill="1" applyBorder="1" applyAlignment="1" applyProtection="1">
      <alignment vertical="center" wrapText="1"/>
    </xf>
    <xf numFmtId="37" fontId="32" fillId="0" borderId="72" xfId="0" applyNumberFormat="1" applyFont="1" applyFill="1" applyBorder="1" applyAlignment="1" applyProtection="1">
      <alignment vertical="center"/>
      <protection locked="0"/>
    </xf>
    <xf numFmtId="0" fontId="37" fillId="0" borderId="44" xfId="0" applyFont="1" applyFill="1" applyBorder="1" applyAlignment="1" applyProtection="1">
      <alignment vertical="center" wrapText="1"/>
    </xf>
    <xf numFmtId="37" fontId="37" fillId="0" borderId="72" xfId="0" applyNumberFormat="1" applyFont="1" applyFill="1" applyBorder="1" applyAlignment="1" applyProtection="1">
      <alignmen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28" fillId="0" borderId="96" xfId="0" applyFont="1" applyFill="1" applyBorder="1" applyAlignment="1" applyProtection="1">
      <alignment horizontal="center" vertical="center" wrapText="1"/>
    </xf>
    <xf numFmtId="0" fontId="28" fillId="0" borderId="60" xfId="0" applyFont="1" applyFill="1" applyBorder="1" applyAlignment="1" applyProtection="1">
      <alignment horizontal="center"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0" borderId="55" xfId="0" applyFont="1" applyFill="1" applyBorder="1" applyAlignment="1" applyProtection="1">
      <alignment horizontal="left" vertical="center" wrapText="1"/>
    </xf>
    <xf numFmtId="0" fontId="38" fillId="0" borderId="56" xfId="0" applyFont="1" applyFill="1" applyBorder="1" applyAlignment="1" applyProtection="1">
      <alignment horizontal="left" vertical="center" wrapText="1"/>
    </xf>
    <xf numFmtId="0" fontId="38" fillId="0" borderId="57" xfId="0" applyFont="1" applyFill="1" applyBorder="1" applyAlignment="1" applyProtection="1">
      <alignment horizontal="left" vertical="center" wrapText="1"/>
    </xf>
    <xf numFmtId="0" fontId="55" fillId="19" borderId="97" xfId="24" applyFont="1" applyFill="1" applyBorder="1" applyAlignment="1" applyProtection="1">
      <alignment horizontal="right"/>
    </xf>
    <xf numFmtId="0" fontId="55" fillId="19" borderId="64" xfId="24" applyFont="1" applyFill="1" applyBorder="1" applyAlignment="1" applyProtection="1">
      <alignment horizontal="right"/>
    </xf>
    <xf numFmtId="0" fontId="39" fillId="0" borderId="0" xfId="0" applyFont="1" applyFill="1" applyAlignment="1" applyProtection="1">
      <alignment horizontal="left" vertical="top" wrapText="1"/>
    </xf>
    <xf numFmtId="0" fontId="25" fillId="0" borderId="35" xfId="0" applyFont="1" applyFill="1" applyBorder="1" applyAlignment="1" applyProtection="1">
      <alignment horizontal="left" vertical="center" wrapText="1"/>
    </xf>
    <xf numFmtId="0" fontId="34" fillId="19" borderId="35" xfId="0" applyFont="1" applyFill="1" applyBorder="1" applyAlignment="1" applyProtection="1">
      <alignment horizontal="left" vertical="center" wrapText="1"/>
    </xf>
    <xf numFmtId="0" fontId="34" fillId="23" borderId="35" xfId="0"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39" fillId="0" borderId="16" xfId="0" applyFont="1" applyFill="1" applyBorder="1" applyAlignment="1" applyProtection="1">
      <alignment horizontal="center" vertical="top" wrapText="1"/>
    </xf>
    <xf numFmtId="0" fontId="39" fillId="0" borderId="6" xfId="0" applyFont="1" applyFill="1" applyBorder="1" applyAlignment="1" applyProtection="1">
      <alignment horizontal="center" vertical="top" wrapText="1"/>
    </xf>
    <xf numFmtId="0" fontId="39" fillId="0" borderId="7" xfId="0" applyFont="1" applyFill="1" applyBorder="1" applyAlignment="1" applyProtection="1">
      <alignment horizontal="center" vertical="top" wrapText="1"/>
    </xf>
    <xf numFmtId="0" fontId="34" fillId="19" borderId="19" xfId="24" applyFont="1" applyFill="1" applyBorder="1" applyAlignment="1" applyProtection="1">
      <alignment horizontal="center" vertical="center"/>
    </xf>
    <xf numFmtId="0" fontId="34" fillId="19" borderId="12" xfId="24" applyFont="1" applyFill="1" applyBorder="1" applyAlignment="1" applyProtection="1">
      <alignment horizontal="center" vertical="center"/>
    </xf>
    <xf numFmtId="3" fontId="34" fillId="19" borderId="19" xfId="24" applyNumberFormat="1" applyFont="1" applyFill="1" applyBorder="1" applyAlignment="1" applyProtection="1">
      <alignment horizontal="center" vertical="center" wrapText="1"/>
    </xf>
    <xf numFmtId="3" fontId="34" fillId="19" borderId="12" xfId="24" applyNumberFormat="1" applyFont="1" applyFill="1" applyBorder="1" applyAlignment="1" applyProtection="1">
      <alignment horizontal="center" vertical="center" wrapText="1"/>
    </xf>
    <xf numFmtId="1" fontId="34" fillId="19" borderId="19" xfId="24" applyNumberFormat="1" applyFont="1" applyFill="1" applyBorder="1" applyAlignment="1" applyProtection="1">
      <alignment horizontal="center" vertical="center" wrapText="1"/>
    </xf>
    <xf numFmtId="1" fontId="34" fillId="19" borderId="12" xfId="24" applyNumberFormat="1" applyFont="1" applyFill="1" applyBorder="1" applyAlignment="1" applyProtection="1">
      <alignment horizontal="center" vertical="center" wrapText="1"/>
    </xf>
    <xf numFmtId="0" fontId="38" fillId="13" borderId="8" xfId="24" applyFont="1" applyFill="1" applyBorder="1" applyAlignment="1" applyProtection="1">
      <alignment horizontal="left" vertical="center"/>
    </xf>
    <xf numFmtId="0" fontId="38" fillId="13" borderId="0" xfId="24" applyFont="1" applyFill="1" applyBorder="1" applyAlignment="1" applyProtection="1">
      <alignment horizontal="left" vertical="center"/>
    </xf>
    <xf numFmtId="0" fontId="38" fillId="13" borderId="9" xfId="24" applyFont="1" applyFill="1" applyBorder="1" applyAlignment="1" applyProtection="1">
      <alignment horizontal="left" vertical="center"/>
    </xf>
    <xf numFmtId="0" fontId="34" fillId="19" borderId="58" xfId="0" applyFont="1" applyFill="1" applyBorder="1" applyAlignment="1" applyProtection="1">
      <alignment horizontal="left" vertical="center" wrapText="1"/>
    </xf>
    <xf numFmtId="0" fontId="36" fillId="23" borderId="35" xfId="0" applyFont="1" applyFill="1" applyBorder="1" applyAlignment="1" applyProtection="1">
      <alignment horizontal="left" vertical="center" wrapText="1"/>
    </xf>
    <xf numFmtId="168" fontId="42" fillId="19" borderId="98" xfId="0" applyNumberFormat="1" applyFont="1" applyFill="1" applyBorder="1" applyAlignment="1" applyProtection="1">
      <alignment horizontal="right" vertical="center"/>
    </xf>
    <xf numFmtId="168" fontId="42" fillId="19" borderId="99" xfId="0" applyNumberFormat="1" applyFont="1" applyFill="1" applyBorder="1" applyAlignment="1" applyProtection="1">
      <alignment horizontal="right" vertical="center"/>
    </xf>
    <xf numFmtId="168" fontId="31" fillId="0" borderId="104" xfId="0" applyNumberFormat="1" applyFont="1" applyBorder="1" applyAlignment="1" applyProtection="1">
      <alignment horizontal="center" vertical="center" wrapText="1"/>
    </xf>
    <xf numFmtId="168" fontId="31" fillId="0" borderId="105" xfId="0" applyNumberFormat="1" applyFont="1" applyBorder="1" applyAlignment="1" applyProtection="1">
      <alignment horizontal="center" vertical="center"/>
    </xf>
    <xf numFmtId="0" fontId="32" fillId="19" borderId="100" xfId="0" applyFont="1" applyFill="1" applyBorder="1" applyAlignment="1" applyProtection="1">
      <alignment horizontal="center" vertical="center" wrapText="1"/>
    </xf>
    <xf numFmtId="0" fontId="32" fillId="19" borderId="73" xfId="0" applyFont="1" applyFill="1" applyBorder="1" applyAlignment="1" applyProtection="1">
      <alignment horizontal="center" vertical="center" wrapText="1"/>
    </xf>
    <xf numFmtId="0" fontId="32" fillId="19" borderId="101" xfId="0" applyFont="1" applyFill="1" applyBorder="1" applyAlignment="1" applyProtection="1">
      <alignment horizontal="center" vertical="center" wrapText="1"/>
    </xf>
    <xf numFmtId="0" fontId="32" fillId="19" borderId="102" xfId="0" applyFont="1" applyFill="1" applyBorder="1" applyAlignment="1" applyProtection="1">
      <alignment horizontal="center" vertical="center" wrapText="1"/>
    </xf>
    <xf numFmtId="164" fontId="32" fillId="19" borderId="103" xfId="0" applyNumberFormat="1" applyFont="1" applyFill="1" applyBorder="1" applyAlignment="1" applyProtection="1">
      <alignment horizontal="center" vertical="center" wrapText="1"/>
    </xf>
    <xf numFmtId="164" fontId="32" fillId="19" borderId="75"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1" fontId="35" fillId="19" borderId="108" xfId="0" applyNumberFormat="1" applyFont="1" applyFill="1" applyBorder="1" applyAlignment="1">
      <alignment horizontal="center" vertical="center" wrapText="1"/>
    </xf>
    <xf numFmtId="41" fontId="35" fillId="19" borderId="16" xfId="0" applyNumberFormat="1" applyFont="1" applyFill="1" applyBorder="1" applyAlignment="1">
      <alignment horizontal="center" vertical="center" wrapText="1"/>
    </xf>
    <xf numFmtId="41" fontId="35" fillId="19" borderId="6" xfId="0" applyNumberFormat="1" applyFont="1" applyFill="1" applyBorder="1" applyAlignment="1">
      <alignment horizontal="center" vertical="center" wrapText="1"/>
    </xf>
    <xf numFmtId="0" fontId="32" fillId="19" borderId="138" xfId="0" applyFont="1" applyFill="1" applyBorder="1" applyAlignment="1">
      <alignment horizontal="center" vertical="center" wrapText="1"/>
    </xf>
    <xf numFmtId="0" fontId="32" fillId="19" borderId="139" xfId="0" applyFont="1" applyFill="1" applyBorder="1" applyAlignment="1">
      <alignment horizontal="center" vertical="center" wrapText="1"/>
    </xf>
    <xf numFmtId="0" fontId="32" fillId="19" borderId="133" xfId="0" applyFont="1" applyFill="1" applyBorder="1" applyAlignment="1">
      <alignment horizontal="center" vertical="center" wrapText="1"/>
    </xf>
    <xf numFmtId="0" fontId="32" fillId="19" borderId="134" xfId="0" applyFont="1" applyFill="1" applyBorder="1" applyAlignment="1">
      <alignment horizontal="center" vertical="center" wrapText="1"/>
    </xf>
    <xf numFmtId="0" fontId="32" fillId="19" borderId="145" xfId="0" applyFont="1" applyFill="1" applyBorder="1" applyAlignment="1">
      <alignment horizontal="center" vertical="center" wrapText="1"/>
    </xf>
    <xf numFmtId="0" fontId="32" fillId="19" borderId="135" xfId="0" applyFont="1" applyFill="1" applyBorder="1" applyAlignment="1">
      <alignment horizontal="center" vertical="center" wrapText="1"/>
    </xf>
    <xf numFmtId="0" fontId="32" fillId="19" borderId="146" xfId="0" applyFont="1" applyFill="1" applyBorder="1" applyAlignment="1">
      <alignment horizontal="center" vertical="center" wrapText="1"/>
    </xf>
    <xf numFmtId="0" fontId="32" fillId="19" borderId="147" xfId="0" applyFont="1" applyFill="1" applyBorder="1" applyAlignment="1">
      <alignment horizontal="center" vertical="center" wrapText="1"/>
    </xf>
    <xf numFmtId="41" fontId="38" fillId="19" borderId="80" xfId="0" applyNumberFormat="1" applyFont="1" applyFill="1" applyBorder="1" applyAlignment="1">
      <alignment horizontal="center" vertical="center" wrapText="1"/>
    </xf>
    <xf numFmtId="41" fontId="38" fillId="19" borderId="0" xfId="0" applyNumberFormat="1" applyFont="1" applyFill="1" applyBorder="1" applyAlignment="1">
      <alignment horizontal="center" vertical="center" wrapText="1"/>
    </xf>
    <xf numFmtId="41" fontId="35" fillId="19" borderId="79" xfId="0" applyNumberFormat="1" applyFont="1" applyFill="1" applyBorder="1" applyAlignment="1">
      <alignment horizontal="center" vertical="center" wrapText="1"/>
    </xf>
    <xf numFmtId="41" fontId="35" fillId="19" borderId="135" xfId="0" applyNumberFormat="1" applyFont="1" applyFill="1" applyBorder="1" applyAlignment="1">
      <alignment horizontal="center" vertical="center" wrapText="1"/>
    </xf>
    <xf numFmtId="41" fontId="35" fillId="19" borderId="151" xfId="0" applyNumberFormat="1" applyFont="1" applyFill="1" applyBorder="1" applyAlignment="1">
      <alignment horizontal="center" vertical="center" wrapText="1"/>
    </xf>
    <xf numFmtId="41" fontId="35" fillId="19" borderId="152" xfId="0" applyNumberFormat="1" applyFont="1" applyFill="1" applyBorder="1" applyAlignment="1">
      <alignment horizontal="center" vertical="center"/>
    </xf>
    <xf numFmtId="41" fontId="35" fillId="19" borderId="150" xfId="0" applyNumberFormat="1" applyFont="1" applyFill="1" applyBorder="1" applyAlignment="1">
      <alignment horizontal="center" vertical="center"/>
    </xf>
    <xf numFmtId="0" fontId="39" fillId="0" borderId="142" xfId="0" applyFont="1" applyFill="1" applyBorder="1" applyAlignment="1">
      <alignment horizontal="center" vertical="top" wrapText="1"/>
    </xf>
    <xf numFmtId="0" fontId="39" fillId="0" borderId="143" xfId="0" applyFont="1" applyFill="1" applyBorder="1" applyAlignment="1">
      <alignment horizontal="center" vertical="top" wrapText="1"/>
    </xf>
    <xf numFmtId="0" fontId="32" fillId="19" borderId="136" xfId="0" applyFont="1" applyFill="1" applyBorder="1" applyAlignment="1">
      <alignment horizontal="center" vertical="center" wrapText="1"/>
    </xf>
    <xf numFmtId="0" fontId="32" fillId="19" borderId="137" xfId="0" applyFont="1" applyFill="1" applyBorder="1" applyAlignment="1">
      <alignment horizontal="center" vertical="center" wrapText="1"/>
    </xf>
    <xf numFmtId="41" fontId="32" fillId="19" borderId="79" xfId="0" applyNumberFormat="1" applyFont="1" applyFill="1" applyBorder="1" applyAlignment="1">
      <alignment horizontal="center" vertical="center" wrapText="1"/>
    </xf>
    <xf numFmtId="41" fontId="32" fillId="19" borderId="135" xfId="0" applyNumberFormat="1" applyFont="1" applyFill="1" applyBorder="1" applyAlignment="1">
      <alignment horizontal="center" vertical="center" wrapText="1"/>
    </xf>
    <xf numFmtId="41" fontId="32" fillId="19" borderId="136" xfId="0" applyNumberFormat="1" applyFont="1" applyFill="1" applyBorder="1" applyAlignment="1">
      <alignment horizontal="center" vertical="center" wrapText="1"/>
    </xf>
    <xf numFmtId="41" fontId="32" fillId="19" borderId="150" xfId="0" applyNumberFormat="1" applyFont="1" applyFill="1" applyBorder="1" applyAlignment="1">
      <alignment horizontal="center" vertical="center" wrapText="1"/>
    </xf>
    <xf numFmtId="41" fontId="32" fillId="19" borderId="148" xfId="0" applyNumberFormat="1" applyFont="1" applyFill="1" applyBorder="1" applyAlignment="1">
      <alignment horizontal="center" vertical="center" wrapText="1"/>
    </xf>
    <xf numFmtId="0" fontId="35" fillId="19" borderId="18" xfId="0" applyFont="1" applyFill="1" applyBorder="1" applyAlignment="1">
      <alignment horizontal="center" vertical="center" wrapText="1"/>
    </xf>
    <xf numFmtId="0" fontId="35" fillId="19" borderId="128" xfId="0" applyFont="1" applyFill="1" applyBorder="1" applyAlignment="1">
      <alignment horizontal="center" vertical="center" wrapText="1"/>
    </xf>
    <xf numFmtId="0" fontId="35" fillId="19" borderId="19" xfId="0" applyFont="1" applyFill="1" applyBorder="1" applyAlignment="1">
      <alignment horizontal="center" vertical="center" wrapText="1"/>
    </xf>
    <xf numFmtId="0" fontId="35" fillId="19" borderId="140" xfId="0" applyFont="1" applyFill="1" applyBorder="1" applyAlignment="1">
      <alignment horizontal="center" vertical="center" wrapText="1"/>
    </xf>
    <xf numFmtId="0" fontId="35" fillId="19" borderId="141" xfId="0" applyFont="1" applyFill="1" applyBorder="1" applyAlignment="1">
      <alignment horizontal="center" vertical="center" wrapText="1"/>
    </xf>
    <xf numFmtId="0" fontId="27" fillId="0" borderId="132" xfId="0" applyFont="1" applyFill="1" applyBorder="1" applyAlignment="1" applyProtection="1">
      <alignment horizontal="center"/>
    </xf>
    <xf numFmtId="0" fontId="26" fillId="0"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60" fillId="19" borderId="97" xfId="24" applyFont="1" applyFill="1" applyBorder="1" applyAlignment="1" applyProtection="1">
      <alignment horizontal="right"/>
    </xf>
    <xf numFmtId="0" fontId="60" fillId="19" borderId="64" xfId="24" applyFont="1" applyFill="1" applyBorder="1" applyAlignment="1" applyProtection="1">
      <alignment horizontal="right"/>
    </xf>
    <xf numFmtId="0" fontId="27" fillId="0" borderId="6" xfId="0" applyFont="1" applyFill="1" applyBorder="1" applyAlignment="1" applyProtection="1">
      <alignment horizontal="center" vertical="center"/>
    </xf>
    <xf numFmtId="0" fontId="27" fillId="0" borderId="96" xfId="0" applyFont="1" applyFill="1" applyBorder="1" applyAlignment="1" applyProtection="1">
      <alignment horizontal="center" vertical="center"/>
    </xf>
    <xf numFmtId="0" fontId="59" fillId="19" borderId="35"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35" fillId="13" borderId="8" xfId="24" applyFont="1" applyFill="1" applyBorder="1" applyAlignment="1" applyProtection="1">
      <alignment horizontal="left" vertical="center"/>
    </xf>
    <xf numFmtId="0" fontId="35" fillId="13" borderId="0" xfId="24" applyFont="1" applyFill="1" applyBorder="1" applyAlignment="1" applyProtection="1">
      <alignment horizontal="left" vertical="center"/>
    </xf>
    <xf numFmtId="0" fontId="35" fillId="13" borderId="9" xfId="24" applyFont="1" applyFill="1" applyBorder="1" applyAlignment="1" applyProtection="1">
      <alignment horizontal="left" vertical="center"/>
    </xf>
    <xf numFmtId="0" fontId="59" fillId="19" borderId="58" xfId="0" applyFont="1" applyFill="1" applyBorder="1" applyAlignment="1" applyProtection="1">
      <alignment horizontal="left" vertical="center" wrapText="1"/>
    </xf>
    <xf numFmtId="0" fontId="59" fillId="19" borderId="12" xfId="24" applyFont="1" applyFill="1" applyBorder="1" applyAlignment="1" applyProtection="1">
      <alignment horizontal="center" vertical="center"/>
    </xf>
    <xf numFmtId="3" fontId="59" fillId="19" borderId="12" xfId="24" applyNumberFormat="1" applyFont="1" applyFill="1" applyBorder="1" applyAlignment="1" applyProtection="1">
      <alignment horizontal="center" vertical="center" wrapText="1"/>
    </xf>
    <xf numFmtId="1" fontId="59" fillId="19" borderId="12" xfId="24" applyNumberFormat="1" applyFont="1" applyFill="1" applyBorder="1" applyAlignment="1" applyProtection="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8" fillId="0" borderId="60" xfId="0" applyFont="1" applyFill="1" applyBorder="1" applyAlignment="1" applyProtection="1">
      <alignment horizontal="center" wrapText="1"/>
    </xf>
    <xf numFmtId="0" fontId="28" fillId="0" borderId="96" xfId="0" applyFont="1" applyFill="1" applyBorder="1" applyAlignment="1" applyProtection="1">
      <alignment horizontal="center" wrapText="1"/>
    </xf>
    <xf numFmtId="0" fontId="38" fillId="19" borderId="35" xfId="0" applyFont="1" applyFill="1" applyBorder="1" applyAlignment="1" applyProtection="1">
      <alignment horizontal="left" vertical="center" wrapText="1"/>
    </xf>
    <xf numFmtId="0" fontId="43" fillId="19" borderId="97"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35" fillId="19" borderId="35" xfId="0" applyFont="1" applyFill="1" applyBorder="1" applyAlignment="1" applyProtection="1">
      <alignment horizontal="left" vertical="center" wrapText="1"/>
    </xf>
    <xf numFmtId="0" fontId="40" fillId="19" borderId="97" xfId="24" applyFont="1" applyFill="1" applyBorder="1" applyAlignment="1" applyProtection="1">
      <alignment horizontal="right"/>
    </xf>
    <xf numFmtId="0" fontId="40" fillId="19" borderId="64" xfId="24" applyFont="1" applyFill="1" applyBorder="1" applyAlignment="1" applyProtection="1">
      <alignment horizontal="right"/>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16" xfId="0" applyNumberFormat="1" applyFont="1" applyFill="1" applyBorder="1" applyAlignment="1" applyProtection="1">
      <alignment horizontal="center" vertical="center"/>
    </xf>
    <xf numFmtId="49" fontId="35" fillId="19" borderId="117" xfId="0" applyNumberFormat="1"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6"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07" xfId="0" applyFont="1" applyFill="1" applyBorder="1" applyAlignment="1" applyProtection="1">
      <alignment horizontal="center" vertical="center"/>
    </xf>
    <xf numFmtId="0" fontId="40" fillId="19" borderId="120" xfId="0" applyFont="1" applyFill="1" applyBorder="1" applyAlignment="1" applyProtection="1">
      <alignment horizontal="right" vertical="center" wrapText="1"/>
    </xf>
    <xf numFmtId="0" fontId="40" fillId="19" borderId="121" xfId="0" applyFont="1" applyFill="1" applyBorder="1" applyAlignment="1" applyProtection="1">
      <alignment horizontal="right" vertical="center" wrapText="1"/>
    </xf>
    <xf numFmtId="0" fontId="40" fillId="19" borderId="122"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49" fontId="32" fillId="19" borderId="94" xfId="0" applyNumberFormat="1"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xf>
    <xf numFmtId="49" fontId="32" fillId="19" borderId="89"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4" xfId="0" applyFont="1" applyFill="1" applyBorder="1" applyAlignment="1" applyProtection="1">
      <alignment horizontal="left" vertical="center" wrapText="1"/>
    </xf>
    <xf numFmtId="0" fontId="32" fillId="19" borderId="70"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4" xfId="0" applyFont="1" applyFill="1" applyBorder="1" applyAlignment="1" applyProtection="1">
      <alignment horizontal="left" vertical="center" wrapText="1"/>
    </xf>
    <xf numFmtId="0" fontId="28" fillId="14" borderId="70" xfId="0" applyFont="1" applyFill="1" applyBorder="1" applyAlignment="1" applyProtection="1">
      <alignment horizontal="left" vertical="center" wrapText="1"/>
    </xf>
    <xf numFmtId="0" fontId="21" fillId="19" borderId="0" xfId="0" applyFont="1" applyFill="1" applyBorder="1" applyAlignment="1" applyProtection="1">
      <alignment horizontal="left"/>
    </xf>
    <xf numFmtId="0" fontId="62" fillId="19" borderId="155" xfId="0" applyFont="1" applyFill="1" applyBorder="1" applyAlignment="1" applyProtection="1">
      <alignment horizontal="right" vertical="center" wrapText="1"/>
    </xf>
    <xf numFmtId="0" fontId="62" fillId="19" borderId="156" xfId="0" applyFont="1" applyFill="1" applyBorder="1" applyAlignment="1" applyProtection="1">
      <alignment horizontal="right" vertical="center" wrapText="1"/>
    </xf>
    <xf numFmtId="0" fontId="62" fillId="19" borderId="157" xfId="0" applyFont="1" applyFill="1" applyBorder="1" applyAlignment="1" applyProtection="1">
      <alignment horizontal="right" vertical="center" wrapText="1"/>
    </xf>
    <xf numFmtId="0" fontId="30" fillId="0" borderId="16" xfId="0" applyFont="1" applyBorder="1" applyAlignment="1">
      <alignment horizontal="center"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59" fillId="19" borderId="8" xfId="0" applyFont="1" applyFill="1" applyBorder="1" applyAlignment="1">
      <alignment horizontal="center" vertical="center" wrapText="1"/>
    </xf>
    <xf numFmtId="0" fontId="59" fillId="19" borderId="0" xfId="0" applyFont="1" applyFill="1" applyBorder="1" applyAlignment="1">
      <alignment horizontal="center" vertical="center" wrapText="1"/>
    </xf>
    <xf numFmtId="0" fontId="59" fillId="19" borderId="9" xfId="0" applyFont="1" applyFill="1" applyBorder="1" applyAlignment="1">
      <alignment horizontal="center" vertical="center" wrapText="1"/>
    </xf>
    <xf numFmtId="0" fontId="21" fillId="19" borderId="6" xfId="0" applyFont="1" applyFill="1" applyBorder="1" applyAlignment="1" applyProtection="1">
      <alignment horizontal="left"/>
    </xf>
    <xf numFmtId="37" fontId="32" fillId="19" borderId="100" xfId="0" applyNumberFormat="1" applyFont="1" applyFill="1" applyBorder="1" applyAlignment="1" applyProtection="1">
      <alignment horizontal="left" vertical="center"/>
    </xf>
    <xf numFmtId="37" fontId="32" fillId="19" borderId="103"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0" xfId="0" applyNumberFormat="1" applyFont="1" applyFill="1" applyBorder="1" applyAlignment="1" applyProtection="1">
      <alignment horizontal="left" vertical="center" wrapText="1"/>
    </xf>
    <xf numFmtId="37" fontId="32" fillId="19" borderId="103" xfId="0" applyNumberFormat="1" applyFont="1" applyFill="1" applyBorder="1" applyAlignment="1" applyProtection="1">
      <alignment horizontal="left" vertical="center" wrapText="1"/>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44" fontId="24" fillId="0" borderId="12" xfId="0" applyNumberFormat="1" applyFont="1" applyFill="1" applyBorder="1" applyAlignment="1" applyProtection="1">
      <alignment horizontal="right" vertical="center" wrapText="1"/>
      <protection locked="0"/>
    </xf>
    <xf numFmtId="42"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09" xfId="0" applyFont="1" applyFill="1" applyBorder="1" applyAlignment="1" applyProtection="1">
      <alignment horizontal="left" vertical="top" wrapText="1"/>
      <protection locked="0"/>
    </xf>
    <xf numFmtId="37" fontId="24" fillId="0" borderId="110" xfId="0" applyNumberFormat="1" applyFont="1" applyFill="1" applyBorder="1" applyAlignment="1" applyProtection="1">
      <alignment horizontal="right" vertical="center" wrapText="1"/>
      <protection locked="0"/>
    </xf>
    <xf numFmtId="37" fontId="24" fillId="0" borderId="111" xfId="0" applyNumberFormat="1" applyFont="1" applyFill="1" applyBorder="1" applyAlignment="1" applyProtection="1">
      <alignment horizontal="right" vertical="center" wrapText="1"/>
      <protection locked="0"/>
    </xf>
    <xf numFmtId="37" fontId="24" fillId="0" borderId="112"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FCC"/>
      <color rgb="FFFFFF99"/>
      <color rgb="FF009999"/>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1-B4CD-43BF-93BB-63FB8455BA0B}"/>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3-B4CD-43BF-93BB-63FB8455BA0B}"/>
              </c:ext>
            </c:extLst>
          </c:dPt>
          <c:val>
            <c:numRef>
              <c:f>'S.H-INGRESOS'!$C$80:$C$82</c:f>
              <c:numCache>
                <c:formatCode>#,##0</c:formatCode>
                <c:ptCount val="3"/>
                <c:pt idx="0">
                  <c:v>26588113</c:v>
                </c:pt>
                <c:pt idx="1">
                  <c:v>88309259</c:v>
                </c:pt>
                <c:pt idx="2">
                  <c:v>0</c:v>
                </c:pt>
              </c:numCache>
            </c:numRef>
          </c:val>
          <c:extLst xmlns:c16r2="http://schemas.microsoft.com/office/drawing/2015/06/chart">
            <c:ext xmlns:c16="http://schemas.microsoft.com/office/drawing/2014/chart" uri="{C3380CC4-5D6E-409C-BE32-E72D297353CC}">
              <c16:uniqueId val="{00000004-B4CD-43BF-93BB-63FB8455BA0B}"/>
            </c:ext>
          </c:extLst>
        </c:ser>
        <c:dLbls>
          <c:showLegendKey val="0"/>
          <c:showVal val="0"/>
          <c:showCatName val="0"/>
          <c:showSerName val="0"/>
          <c:showPercent val="0"/>
          <c:showBubbleSize val="0"/>
        </c:dLbls>
        <c:gapWidth val="18"/>
        <c:overlap val="90"/>
        <c:axId val="550995888"/>
        <c:axId val="550996432"/>
      </c:barChart>
      <c:catAx>
        <c:axId val="55099588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50996432"/>
        <c:crosses val="autoZero"/>
        <c:auto val="1"/>
        <c:lblAlgn val="ctr"/>
        <c:lblOffset val="100"/>
        <c:noMultiLvlLbl val="0"/>
      </c:catAx>
      <c:valAx>
        <c:axId val="550996432"/>
        <c:scaling>
          <c:orientation val="minMax"/>
        </c:scaling>
        <c:delete val="1"/>
        <c:axPos val="l"/>
        <c:majorGridlines/>
        <c:numFmt formatCode="#,##0" sourceLinked="1"/>
        <c:majorTickMark val="out"/>
        <c:minorTickMark val="none"/>
        <c:tickLblPos val="nextTo"/>
        <c:crossAx val="55099588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0A1D-4A47-A644-865EFE2C92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3-0A1D-4A47-A644-865EFE2C92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5-0A1D-4A47-A644-865EFE2C92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7-0A1D-4A47-A644-865EFE2C928F}"/>
              </c:ext>
            </c:extLst>
          </c:dPt>
          <c:cat>
            <c:numRef>
              <c:f>'S.H-INGRESOS'!$A$86:$A$91</c:f>
              <c:numCache>
                <c:formatCode>General</c:formatCode>
                <c:ptCount val="6"/>
                <c:pt idx="0">
                  <c:v>100</c:v>
                </c:pt>
                <c:pt idx="1">
                  <c:v>200</c:v>
                </c:pt>
                <c:pt idx="2">
                  <c:v>400</c:v>
                </c:pt>
                <c:pt idx="3">
                  <c:v>500</c:v>
                </c:pt>
                <c:pt idx="4">
                  <c:v>600</c:v>
                </c:pt>
                <c:pt idx="5">
                  <c:v>700</c:v>
                </c:pt>
              </c:numCache>
            </c:numRef>
          </c:cat>
          <c:val>
            <c:numRef>
              <c:f>'S.H-INGRESOS'!$C$86:$C$91</c:f>
              <c:numCache>
                <c:formatCode>_(* #,##0_);_(* \(#,##0\);_(* "-"_);_(@_)</c:formatCode>
                <c:ptCount val="6"/>
                <c:pt idx="0">
                  <c:v>26588113</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0A1D-4A47-A644-865EFE2C928F}"/>
            </c:ext>
          </c:extLst>
        </c:ser>
        <c:dLbls>
          <c:showLegendKey val="0"/>
          <c:showVal val="0"/>
          <c:showCatName val="0"/>
          <c:showSerName val="0"/>
          <c:showPercent val="0"/>
          <c:showBubbleSize val="0"/>
        </c:dLbls>
        <c:gapWidth val="23"/>
        <c:shape val="cylinder"/>
        <c:axId val="550996976"/>
        <c:axId val="550999696"/>
        <c:axId val="0"/>
      </c:bar3DChart>
      <c:catAx>
        <c:axId val="55099697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50999696"/>
        <c:crosses val="autoZero"/>
        <c:auto val="1"/>
        <c:lblAlgn val="ctr"/>
        <c:lblOffset val="100"/>
        <c:noMultiLvlLbl val="0"/>
      </c:catAx>
      <c:valAx>
        <c:axId val="550999696"/>
        <c:scaling>
          <c:orientation val="minMax"/>
        </c:scaling>
        <c:delete val="1"/>
        <c:axPos val="b"/>
        <c:majorGridlines/>
        <c:numFmt formatCode="_(* #,##0_);_(* \(#,##0\);_(* &quot;-&quot;_);_(@_)" sourceLinked="1"/>
        <c:majorTickMark val="out"/>
        <c:minorTickMark val="none"/>
        <c:tickLblPos val="nextTo"/>
        <c:crossAx val="55099697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1-E0D7-4080-88F2-E10B2F0D7FA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3-E0D7-4080-88F2-E10B2F0D7FAF}"/>
              </c:ext>
            </c:extLst>
          </c:dPt>
          <c:val>
            <c:numRef>
              <c:f>'S.H. EGRESOS'!$C$79:$C$83</c:f>
              <c:numCache>
                <c:formatCode>#,##0</c:formatCode>
                <c:ptCount val="5"/>
                <c:pt idx="0">
                  <c:v>86137782</c:v>
                </c:pt>
                <c:pt idx="1">
                  <c:v>23379590</c:v>
                </c:pt>
                <c:pt idx="2">
                  <c:v>4930000</c:v>
                </c:pt>
                <c:pt idx="3">
                  <c:v>450000</c:v>
                </c:pt>
                <c:pt idx="4">
                  <c:v>0</c:v>
                </c:pt>
              </c:numCache>
            </c:numRef>
          </c:val>
          <c:extLst xmlns:c16r2="http://schemas.microsoft.com/office/drawing/2015/06/chart">
            <c:ext xmlns:c16="http://schemas.microsoft.com/office/drawing/2014/chart" uri="{C3380CC4-5D6E-409C-BE32-E72D297353CC}">
              <c16:uniqueId val="{00000004-E0D7-4080-88F2-E10B2F0D7FAF}"/>
            </c:ext>
          </c:extLst>
        </c:ser>
        <c:dLbls>
          <c:showLegendKey val="0"/>
          <c:showVal val="0"/>
          <c:showCatName val="0"/>
          <c:showSerName val="0"/>
          <c:showPercent val="0"/>
          <c:showBubbleSize val="0"/>
        </c:dLbls>
        <c:gapWidth val="18"/>
        <c:overlap val="90"/>
        <c:axId val="598248944"/>
        <c:axId val="598254384"/>
      </c:barChart>
      <c:catAx>
        <c:axId val="5982489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98254384"/>
        <c:crosses val="autoZero"/>
        <c:auto val="1"/>
        <c:lblAlgn val="ctr"/>
        <c:lblOffset val="100"/>
        <c:noMultiLvlLbl val="0"/>
      </c:catAx>
      <c:valAx>
        <c:axId val="598254384"/>
        <c:scaling>
          <c:orientation val="minMax"/>
        </c:scaling>
        <c:delete val="1"/>
        <c:axPos val="l"/>
        <c:majorGridlines/>
        <c:numFmt formatCode="#,##0" sourceLinked="1"/>
        <c:majorTickMark val="out"/>
        <c:minorTickMark val="none"/>
        <c:tickLblPos val="nextTo"/>
        <c:crossAx val="5982489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04E6-43EB-82D5-70495357B3C5}"/>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3-04E6-43EB-82D5-70495357B3C5}"/>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5-04E6-43EB-82D5-70495357B3C5}"/>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7-04E6-43EB-82D5-70495357B3C5}"/>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26588113</c:v>
                </c:pt>
                <c:pt idx="1">
                  <c:v>0</c:v>
                </c:pt>
                <c:pt idx="2">
                  <c:v>0</c:v>
                </c:pt>
                <c:pt idx="3">
                  <c:v>79448669</c:v>
                </c:pt>
                <c:pt idx="4">
                  <c:v>1200000</c:v>
                </c:pt>
              </c:numCache>
            </c:numRef>
          </c:val>
          <c:extLst xmlns:c16r2="http://schemas.microsoft.com/office/drawing/2015/06/chart">
            <c:ext xmlns:c16="http://schemas.microsoft.com/office/drawing/2014/chart" uri="{C3380CC4-5D6E-409C-BE32-E72D297353CC}">
              <c16:uniqueId val="{00000008-04E6-43EB-82D5-70495357B3C5}"/>
            </c:ext>
          </c:extLst>
        </c:ser>
        <c:dLbls>
          <c:showLegendKey val="0"/>
          <c:showVal val="0"/>
          <c:showCatName val="0"/>
          <c:showSerName val="0"/>
          <c:showPercent val="0"/>
          <c:showBubbleSize val="0"/>
        </c:dLbls>
        <c:gapWidth val="23"/>
        <c:shape val="cylinder"/>
        <c:axId val="598249488"/>
        <c:axId val="598250032"/>
        <c:axId val="0"/>
      </c:bar3DChart>
      <c:catAx>
        <c:axId val="59824948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98250032"/>
        <c:crosses val="autoZero"/>
        <c:auto val="1"/>
        <c:lblAlgn val="ctr"/>
        <c:lblOffset val="100"/>
        <c:noMultiLvlLbl val="0"/>
      </c:catAx>
      <c:valAx>
        <c:axId val="598250032"/>
        <c:scaling>
          <c:orientation val="minMax"/>
        </c:scaling>
        <c:delete val="1"/>
        <c:axPos val="b"/>
        <c:majorGridlines/>
        <c:numFmt formatCode="_(* #,##0_);_(* \(#,##0\);_(* &quot;-&quot;_);_(@_)" sourceLinked="1"/>
        <c:majorTickMark val="out"/>
        <c:minorTickMark val="none"/>
        <c:tickLblPos val="nextTo"/>
        <c:crossAx val="5982494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26588113</c:v>
                </c:pt>
                <c:pt idx="1">
                  <c:v>88309259</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598244592"/>
        <c:axId val="598251120"/>
      </c:barChart>
      <c:catAx>
        <c:axId val="5982445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98251120"/>
        <c:crosses val="autoZero"/>
        <c:auto val="1"/>
        <c:lblAlgn val="ctr"/>
        <c:lblOffset val="100"/>
        <c:noMultiLvlLbl val="0"/>
      </c:catAx>
      <c:valAx>
        <c:axId val="598251120"/>
        <c:scaling>
          <c:orientation val="minMax"/>
        </c:scaling>
        <c:delete val="1"/>
        <c:axPos val="l"/>
        <c:majorGridlines/>
        <c:numFmt formatCode="#,##0" sourceLinked="1"/>
        <c:majorTickMark val="out"/>
        <c:minorTickMark val="none"/>
        <c:tickLblPos val="nextTo"/>
        <c:crossAx val="5982445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26588113</c:v>
                </c:pt>
                <c:pt idx="1">
                  <c:v>0</c:v>
                </c:pt>
                <c:pt idx="2">
                  <c:v>0</c:v>
                </c:pt>
                <c:pt idx="3">
                  <c:v>62000000</c:v>
                </c:pt>
                <c:pt idx="4">
                  <c:v>1200000</c:v>
                </c:pt>
                <c:pt idx="5">
                  <c:v>0</c:v>
                </c:pt>
                <c:pt idx="6">
                  <c:v>7660590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598258736"/>
        <c:axId val="598257648"/>
        <c:axId val="0"/>
      </c:bar3DChart>
      <c:catAx>
        <c:axId val="598258736"/>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598257648"/>
        <c:crosses val="autoZero"/>
        <c:auto val="1"/>
        <c:lblAlgn val="ctr"/>
        <c:lblOffset val="100"/>
        <c:noMultiLvlLbl val="0"/>
      </c:catAx>
      <c:valAx>
        <c:axId val="598257648"/>
        <c:scaling>
          <c:orientation val="minMax"/>
        </c:scaling>
        <c:delete val="0"/>
        <c:axPos val="b"/>
        <c:majorGridlines/>
        <c:numFmt formatCode="_(* #,##0_);_(* \(#,##0\);_(* &quot;-&quot;_);_(@_)" sourceLinked="1"/>
        <c:majorTickMark val="none"/>
        <c:minorTickMark val="none"/>
        <c:tickLblPos val="nextTo"/>
        <c:crossAx val="598258736"/>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17448669</c:v>
                </c:pt>
                <c:pt idx="1">
                  <c:v>0</c:v>
                </c:pt>
                <c:pt idx="2">
                  <c:v>114897372</c:v>
                </c:pt>
              </c:numCache>
            </c:numRef>
          </c:val>
          <c:extLst xmlns:c16r2="http://schemas.microsoft.com/office/drawing/2015/06/chart">
            <c:ext xmlns:c16="http://schemas.microsoft.com/office/drawing/2014/chart" uri="{C3380CC4-5D6E-409C-BE32-E72D297353CC}">
              <c16:uniqueId val="{00000008-935B-4E72-8E34-EC85F9CDC13D}"/>
            </c:ext>
          </c:extLst>
        </c:ser>
        <c:dLbls>
          <c:showLegendKey val="0"/>
          <c:showVal val="0"/>
          <c:showCatName val="0"/>
          <c:showSerName val="0"/>
          <c:showPercent val="0"/>
          <c:showBubbleSize val="0"/>
        </c:dLbls>
        <c:gapWidth val="55"/>
        <c:gapDepth val="55"/>
        <c:shape val="cylinder"/>
        <c:axId val="598251664"/>
        <c:axId val="598254928"/>
        <c:axId val="0"/>
      </c:bar3DChart>
      <c:catAx>
        <c:axId val="598251664"/>
        <c:scaling>
          <c:orientation val="minMax"/>
        </c:scaling>
        <c:delete val="1"/>
        <c:axPos val="l"/>
        <c:numFmt formatCode="General" sourceLinked="1"/>
        <c:majorTickMark val="none"/>
        <c:minorTickMark val="none"/>
        <c:tickLblPos val="nextTo"/>
        <c:crossAx val="598254928"/>
        <c:crosses val="autoZero"/>
        <c:auto val="1"/>
        <c:lblAlgn val="ctr"/>
        <c:lblOffset val="100"/>
        <c:noMultiLvlLbl val="0"/>
      </c:catAx>
      <c:valAx>
        <c:axId val="598254928"/>
        <c:scaling>
          <c:orientation val="minMax"/>
        </c:scaling>
        <c:delete val="0"/>
        <c:axPos val="b"/>
        <c:majorGridlines/>
        <c:numFmt formatCode="General" sourceLinked="1"/>
        <c:majorTickMark val="none"/>
        <c:minorTickMark val="none"/>
        <c:tickLblPos val="nextTo"/>
        <c:crossAx val="59825166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86702324</c:v>
                </c:pt>
                <c:pt idx="1">
                  <c:v>22815048</c:v>
                </c:pt>
                <c:pt idx="2">
                  <c:v>4930000</c:v>
                </c:pt>
                <c:pt idx="3">
                  <c:v>450000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598258192"/>
        <c:axId val="598246768"/>
      </c:barChart>
      <c:catAx>
        <c:axId val="59825819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598246768"/>
        <c:crosses val="autoZero"/>
        <c:auto val="1"/>
        <c:lblAlgn val="ctr"/>
        <c:lblOffset val="100"/>
        <c:noMultiLvlLbl val="0"/>
      </c:catAx>
      <c:valAx>
        <c:axId val="598246768"/>
        <c:scaling>
          <c:orientation val="minMax"/>
        </c:scaling>
        <c:delete val="1"/>
        <c:axPos val="l"/>
        <c:majorGridlines/>
        <c:numFmt formatCode="#,##0" sourceLinked="1"/>
        <c:majorTickMark val="out"/>
        <c:minorTickMark val="none"/>
        <c:tickLblPos val="nextTo"/>
        <c:crossAx val="59825819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38100</xdr:colOff>
      <xdr:row>78</xdr:row>
      <xdr:rowOff>0</xdr:rowOff>
    </xdr:from>
    <xdr:to>
      <xdr:col>6</xdr:col>
      <xdr:colOff>857250</xdr:colOff>
      <xdr:row>83</xdr:row>
      <xdr:rowOff>0</xdr:rowOff>
    </xdr:to>
    <xdr:graphicFrame macro="">
      <xdr:nvGraphicFramePr>
        <xdr:cNvPr id="2" name="1 Gráfico">
          <a:extLst>
            <a:ext uri="{FF2B5EF4-FFF2-40B4-BE49-F238E27FC236}">
              <a16:creationId xmlns:a16="http://schemas.microsoft.com/office/drawing/2014/main" xmlns="" id="{C1029521-7145-42BD-AD17-4F52C08E3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84</xdr:row>
      <xdr:rowOff>0</xdr:rowOff>
    </xdr:from>
    <xdr:to>
      <xdr:col>6</xdr:col>
      <xdr:colOff>857250</xdr:colOff>
      <xdr:row>92</xdr:row>
      <xdr:rowOff>0</xdr:rowOff>
    </xdr:to>
    <xdr:graphicFrame macro="">
      <xdr:nvGraphicFramePr>
        <xdr:cNvPr id="3" name="2 Gráfico">
          <a:extLst>
            <a:ext uri="{FF2B5EF4-FFF2-40B4-BE49-F238E27FC236}">
              <a16:creationId xmlns:a16="http://schemas.microsoft.com/office/drawing/2014/main" xmlns="" id="{BE3DB055-217E-4413-B8CE-B76F79E46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2" name="1 Gráfico">
          <a:extLst>
            <a:ext uri="{FF2B5EF4-FFF2-40B4-BE49-F238E27FC236}">
              <a16:creationId xmlns:a16="http://schemas.microsoft.com/office/drawing/2014/main" xmlns="" id="{77FA54F7-BD28-40FD-B9C7-6A3D4F562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3" name="2 Gráfico">
          <a:extLst>
            <a:ext uri="{FF2B5EF4-FFF2-40B4-BE49-F238E27FC236}">
              <a16:creationId xmlns:a16="http://schemas.microsoft.com/office/drawing/2014/main" xmlns="" id="{D0CC752D-D07A-41C7-B185-9F937CF59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xmlns=""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xmlns=""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xmlns=""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368424" y="9894937"/>
          <a:ext cx="1254697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368424" y="15038437"/>
          <a:ext cx="1254697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Documents/OCOTLAN/PRESUPUESTO%20MUNICIPI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GOBERNANZA"/>
      <sheetName val="PROGRAMAS SOCIALES"/>
      <sheetName val="POLITICA HACENDARIA"/>
      <sheetName val="INFRAESTRUCTURA DE CALIDAD"/>
      <sheetName val="EXCELENCIA EN LOS SERV. PUBLICO"/>
      <sheetName val="CIUAD SEGURA"/>
      <sheetName val="PROGRAMACION"/>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EAPED 6 (a)"/>
      <sheetName val="EAPED 6 (b)"/>
      <sheetName val="EAPED 6 (c)"/>
      <sheetName val="EAPED 6 (d)"/>
      <sheetName val=" CAT. FUNCION, SUB FUNCION"/>
      <sheetName val="CAT FF"/>
      <sheetName val="CAT. CLASIFICACIÓN PROGRAMATI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M7">
            <v>30471676.300000001</v>
          </cell>
        </row>
        <row r="381">
          <cell r="M38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H92"/>
  <sheetViews>
    <sheetView showGridLines="0" topLeftCell="A76" zoomScale="110" zoomScaleNormal="110" workbookViewId="0">
      <selection activeCell="E53" sqref="E53"/>
    </sheetView>
  </sheetViews>
  <sheetFormatPr baseColWidth="10" defaultRowHeight="12.75" customHeight="1" x14ac:dyDescent="0.2"/>
  <cols>
    <col min="1" max="1" width="4.85546875" style="4" customWidth="1"/>
    <col min="2" max="2" width="32.85546875" style="3" customWidth="1"/>
    <col min="3" max="3" width="14.28515625" style="11" customWidth="1"/>
    <col min="4" max="4" width="25" style="12" customWidth="1"/>
    <col min="5" max="6" width="17.85546875" style="3" customWidth="1"/>
    <col min="7" max="7" width="13" style="3" customWidth="1"/>
    <col min="8" max="8" width="11.42578125" style="45" customWidth="1"/>
    <col min="9" max="16384" width="11.42578125" style="45"/>
  </cols>
  <sheetData>
    <row r="1" spans="1:7" ht="30" customHeight="1" x14ac:dyDescent="0.2">
      <c r="A1" s="558" t="s">
        <v>1171</v>
      </c>
      <c r="B1" s="559"/>
      <c r="C1" s="559"/>
      <c r="D1" s="559"/>
      <c r="E1" s="559"/>
      <c r="F1" s="559"/>
      <c r="G1" s="560"/>
    </row>
    <row r="2" spans="1:7" ht="27.75" customHeight="1" x14ac:dyDescent="0.2">
      <c r="A2" s="493" t="s">
        <v>1172</v>
      </c>
      <c r="B2" s="494"/>
      <c r="C2" s="494"/>
      <c r="D2" s="494"/>
      <c r="E2" s="494"/>
      <c r="F2" s="494"/>
      <c r="G2" s="495"/>
    </row>
    <row r="3" spans="1:7" ht="17.25" customHeight="1" x14ac:dyDescent="0.2">
      <c r="A3" s="561" t="s">
        <v>5</v>
      </c>
      <c r="B3" s="561"/>
      <c r="C3" s="561"/>
      <c r="D3" s="561"/>
      <c r="E3" s="563" t="s">
        <v>905</v>
      </c>
      <c r="F3" s="563" t="s">
        <v>906</v>
      </c>
      <c r="G3" s="565" t="s">
        <v>907</v>
      </c>
    </row>
    <row r="4" spans="1:7" ht="15" customHeight="1" x14ac:dyDescent="0.2">
      <c r="A4" s="562"/>
      <c r="B4" s="562"/>
      <c r="C4" s="562"/>
      <c r="D4" s="562"/>
      <c r="E4" s="564"/>
      <c r="F4" s="564"/>
      <c r="G4" s="566"/>
    </row>
    <row r="5" spans="1:7" ht="21.75" customHeight="1" x14ac:dyDescent="0.2">
      <c r="A5" s="567" t="s">
        <v>6</v>
      </c>
      <c r="B5" s="568"/>
      <c r="C5" s="568"/>
      <c r="D5" s="568"/>
      <c r="E5" s="568"/>
      <c r="F5" s="568"/>
      <c r="G5" s="569"/>
    </row>
    <row r="6" spans="1:7" ht="15" customHeight="1" x14ac:dyDescent="0.2">
      <c r="A6" s="410">
        <v>1</v>
      </c>
      <c r="B6" s="570" t="s">
        <v>7</v>
      </c>
      <c r="C6" s="570"/>
      <c r="D6" s="570"/>
      <c r="E6" s="411">
        <f>SUM(E7:E14)</f>
        <v>10190778</v>
      </c>
      <c r="F6" s="411">
        <f>SUM(F7:F14)</f>
        <v>10960314</v>
      </c>
      <c r="G6" s="412">
        <f>F6/E6-1</f>
        <v>7.5512978498795569E-2</v>
      </c>
    </row>
    <row r="7" spans="1:7" ht="15" customHeight="1" x14ac:dyDescent="0.2">
      <c r="A7" s="121">
        <v>1.1000000000000001</v>
      </c>
      <c r="B7" s="554" t="s">
        <v>8</v>
      </c>
      <c r="C7" s="554"/>
      <c r="D7" s="554"/>
      <c r="E7" s="413">
        <v>240764</v>
      </c>
      <c r="F7" s="414">
        <v>697028</v>
      </c>
      <c r="G7" s="122">
        <f>F7/E7-1</f>
        <v>1.8950673688757456</v>
      </c>
    </row>
    <row r="8" spans="1:7" ht="15" customHeight="1" x14ac:dyDescent="0.2">
      <c r="A8" s="121">
        <v>1.2</v>
      </c>
      <c r="B8" s="554" t="s">
        <v>9</v>
      </c>
      <c r="C8" s="554"/>
      <c r="D8" s="554"/>
      <c r="E8" s="413">
        <v>9610014</v>
      </c>
      <c r="F8" s="414">
        <v>10003286</v>
      </c>
      <c r="G8" s="122">
        <f t="shared" ref="G8:G67" si="0">F8/E8-1</f>
        <v>4.0923145377311565E-2</v>
      </c>
    </row>
    <row r="9" spans="1:7" ht="15" customHeight="1" x14ac:dyDescent="0.2">
      <c r="A9" s="121">
        <v>1.3</v>
      </c>
      <c r="B9" s="554" t="s">
        <v>10</v>
      </c>
      <c r="C9" s="554"/>
      <c r="D9" s="554"/>
      <c r="E9" s="415">
        <v>0</v>
      </c>
      <c r="F9" s="414">
        <v>0</v>
      </c>
      <c r="G9" s="122" t="e">
        <f t="shared" si="0"/>
        <v>#DIV/0!</v>
      </c>
    </row>
    <row r="10" spans="1:7" ht="15" customHeight="1" x14ac:dyDescent="0.2">
      <c r="A10" s="121">
        <v>1.4</v>
      </c>
      <c r="B10" s="554" t="s">
        <v>11</v>
      </c>
      <c r="C10" s="554"/>
      <c r="D10" s="554"/>
      <c r="E10" s="415">
        <v>0</v>
      </c>
      <c r="F10" s="414">
        <v>0</v>
      </c>
      <c r="G10" s="122" t="e">
        <f t="shared" si="0"/>
        <v>#DIV/0!</v>
      </c>
    </row>
    <row r="11" spans="1:7" ht="15" customHeight="1" x14ac:dyDescent="0.2">
      <c r="A11" s="121">
        <v>1.5</v>
      </c>
      <c r="B11" s="554" t="s">
        <v>12</v>
      </c>
      <c r="C11" s="554"/>
      <c r="D11" s="554"/>
      <c r="E11" s="415">
        <v>0</v>
      </c>
      <c r="F11" s="414">
        <v>0</v>
      </c>
      <c r="G11" s="122" t="e">
        <f t="shared" si="0"/>
        <v>#DIV/0!</v>
      </c>
    </row>
    <row r="12" spans="1:7" ht="15" customHeight="1" x14ac:dyDescent="0.2">
      <c r="A12" s="121">
        <v>1.6</v>
      </c>
      <c r="B12" s="554" t="s">
        <v>13</v>
      </c>
      <c r="C12" s="554"/>
      <c r="D12" s="554"/>
      <c r="E12" s="415">
        <v>0</v>
      </c>
      <c r="F12" s="414">
        <v>0</v>
      </c>
      <c r="G12" s="122" t="e">
        <f t="shared" si="0"/>
        <v>#DIV/0!</v>
      </c>
    </row>
    <row r="13" spans="1:7" ht="15" customHeight="1" x14ac:dyDescent="0.2">
      <c r="A13" s="121">
        <v>1.7</v>
      </c>
      <c r="B13" s="555" t="s">
        <v>1142</v>
      </c>
      <c r="C13" s="556"/>
      <c r="D13" s="557"/>
      <c r="E13" s="413">
        <v>340000</v>
      </c>
      <c r="F13" s="414">
        <v>260000</v>
      </c>
      <c r="G13" s="122">
        <f t="shared" si="0"/>
        <v>-0.23529411764705888</v>
      </c>
    </row>
    <row r="14" spans="1:7" ht="15" customHeight="1" x14ac:dyDescent="0.2">
      <c r="A14" s="121">
        <v>1.8</v>
      </c>
      <c r="B14" s="555" t="s">
        <v>14</v>
      </c>
      <c r="C14" s="556"/>
      <c r="D14" s="557"/>
      <c r="E14" s="413">
        <v>0</v>
      </c>
      <c r="F14" s="414">
        <v>0</v>
      </c>
      <c r="G14" s="123" t="e">
        <f t="shared" si="0"/>
        <v>#DIV/0!</v>
      </c>
    </row>
    <row r="15" spans="1:7" ht="15" customHeight="1" x14ac:dyDescent="0.2">
      <c r="A15" s="416">
        <v>2</v>
      </c>
      <c r="B15" s="552" t="s">
        <v>15</v>
      </c>
      <c r="C15" s="552"/>
      <c r="D15" s="552"/>
      <c r="E15" s="417">
        <f>SUM(E16:E20)</f>
        <v>0</v>
      </c>
      <c r="F15" s="417">
        <f>SUM(F16:F20)</f>
        <v>0</v>
      </c>
      <c r="G15" s="418" t="e">
        <f t="shared" si="0"/>
        <v>#DIV/0!</v>
      </c>
    </row>
    <row r="16" spans="1:7" x14ac:dyDescent="0.2">
      <c r="A16" s="121">
        <v>2.1</v>
      </c>
      <c r="B16" s="555" t="s">
        <v>862</v>
      </c>
      <c r="C16" s="556"/>
      <c r="D16" s="557"/>
      <c r="E16" s="413">
        <v>0</v>
      </c>
      <c r="F16" s="414">
        <v>0</v>
      </c>
      <c r="G16" s="122" t="e">
        <f>F16/E16-1</f>
        <v>#DIV/0!</v>
      </c>
    </row>
    <row r="17" spans="1:7" ht="15" customHeight="1" x14ac:dyDescent="0.2">
      <c r="A17" s="121">
        <v>2.2000000000000002</v>
      </c>
      <c r="B17" s="555" t="s">
        <v>1193</v>
      </c>
      <c r="C17" s="556"/>
      <c r="D17" s="557"/>
      <c r="E17" s="415">
        <v>0</v>
      </c>
      <c r="F17" s="414">
        <v>0</v>
      </c>
      <c r="G17" s="122" t="e">
        <f>F17/E17-1</f>
        <v>#DIV/0!</v>
      </c>
    </row>
    <row r="18" spans="1:7" ht="15" customHeight="1" x14ac:dyDescent="0.2">
      <c r="A18" s="121">
        <v>2.2999999999999998</v>
      </c>
      <c r="B18" s="555" t="s">
        <v>864</v>
      </c>
      <c r="C18" s="556"/>
      <c r="D18" s="557"/>
      <c r="E18" s="415">
        <v>0</v>
      </c>
      <c r="F18" s="414">
        <v>0</v>
      </c>
      <c r="G18" s="122" t="e">
        <f>F18/E18-1</f>
        <v>#DIV/0!</v>
      </c>
    </row>
    <row r="19" spans="1:7" ht="15" customHeight="1" x14ac:dyDescent="0.2">
      <c r="A19" s="121">
        <v>2.4</v>
      </c>
      <c r="B19" s="555" t="s">
        <v>865</v>
      </c>
      <c r="C19" s="556"/>
      <c r="D19" s="557"/>
      <c r="E19" s="413">
        <v>0</v>
      </c>
      <c r="F19" s="414">
        <v>0</v>
      </c>
      <c r="G19" s="122" t="e">
        <f>F19/E19-1</f>
        <v>#DIV/0!</v>
      </c>
    </row>
    <row r="20" spans="1:7" ht="15" customHeight="1" x14ac:dyDescent="0.2">
      <c r="A20" s="121">
        <v>2.5</v>
      </c>
      <c r="B20" s="555" t="s">
        <v>1142</v>
      </c>
      <c r="C20" s="556"/>
      <c r="D20" s="557"/>
      <c r="E20" s="413">
        <v>0</v>
      </c>
      <c r="F20" s="414">
        <v>0</v>
      </c>
      <c r="G20" s="122" t="e">
        <f>F20/E20-1</f>
        <v>#DIV/0!</v>
      </c>
    </row>
    <row r="21" spans="1:7" ht="15" customHeight="1" x14ac:dyDescent="0.2">
      <c r="A21" s="416">
        <v>3</v>
      </c>
      <c r="B21" s="552" t="s">
        <v>16</v>
      </c>
      <c r="C21" s="552"/>
      <c r="D21" s="552"/>
      <c r="E21" s="417">
        <f>SUM(E23)</f>
        <v>0</v>
      </c>
      <c r="F21" s="417">
        <f>SUM(F23)</f>
        <v>0</v>
      </c>
      <c r="G21" s="419" t="e">
        <f t="shared" si="0"/>
        <v>#DIV/0!</v>
      </c>
    </row>
    <row r="22" spans="1:7" ht="15" customHeight="1" x14ac:dyDescent="0.2">
      <c r="A22" s="121">
        <v>3.1</v>
      </c>
      <c r="B22" s="554" t="s">
        <v>17</v>
      </c>
      <c r="C22" s="554"/>
      <c r="D22" s="554"/>
      <c r="E22" s="415">
        <v>0</v>
      </c>
      <c r="F22" s="414">
        <v>0</v>
      </c>
      <c r="G22" s="123" t="e">
        <f t="shared" ref="G22" si="1">F22/E22-1</f>
        <v>#DIV/0!</v>
      </c>
    </row>
    <row r="23" spans="1:7" ht="15" customHeight="1" x14ac:dyDescent="0.2">
      <c r="A23" s="121">
        <v>3.9</v>
      </c>
      <c r="B23" s="554" t="s">
        <v>1176</v>
      </c>
      <c r="C23" s="554"/>
      <c r="D23" s="554"/>
      <c r="E23" s="415">
        <v>0</v>
      </c>
      <c r="F23" s="414">
        <v>0</v>
      </c>
      <c r="G23" s="123" t="e">
        <f t="shared" si="0"/>
        <v>#DIV/0!</v>
      </c>
    </row>
    <row r="24" spans="1:7" ht="15" customHeight="1" x14ac:dyDescent="0.2">
      <c r="A24" s="416">
        <v>4</v>
      </c>
      <c r="B24" s="552" t="s">
        <v>1175</v>
      </c>
      <c r="C24" s="552"/>
      <c r="D24" s="552"/>
      <c r="E24" s="417">
        <f>SUM(E25:E30)</f>
        <v>14631845</v>
      </c>
      <c r="F24" s="417">
        <f>SUM(F25:F30)</f>
        <v>14352799</v>
      </c>
      <c r="G24" s="419">
        <f t="shared" si="0"/>
        <v>-1.9071142429406551E-2</v>
      </c>
    </row>
    <row r="25" spans="1:7" ht="27" customHeight="1" x14ac:dyDescent="0.2">
      <c r="A25" s="121">
        <v>4.0999999999999996</v>
      </c>
      <c r="B25" s="551" t="s">
        <v>857</v>
      </c>
      <c r="C25" s="551"/>
      <c r="D25" s="551"/>
      <c r="E25" s="413">
        <v>1130000</v>
      </c>
      <c r="F25" s="491">
        <v>1890000</v>
      </c>
      <c r="G25" s="122">
        <f t="shared" si="0"/>
        <v>0.67256637168141586</v>
      </c>
    </row>
    <row r="26" spans="1:7" ht="15" customHeight="1" x14ac:dyDescent="0.2">
      <c r="A26" s="480">
        <v>4.2</v>
      </c>
      <c r="B26" s="553" t="s">
        <v>1173</v>
      </c>
      <c r="C26" s="553"/>
      <c r="D26" s="553"/>
      <c r="E26" s="481">
        <v>0</v>
      </c>
      <c r="F26" s="481">
        <v>0</v>
      </c>
      <c r="G26" s="482" t="e">
        <f t="shared" si="0"/>
        <v>#DIV/0!</v>
      </c>
    </row>
    <row r="27" spans="1:7" ht="15" customHeight="1" x14ac:dyDescent="0.2">
      <c r="A27" s="121">
        <v>4.3</v>
      </c>
      <c r="B27" s="542" t="s">
        <v>858</v>
      </c>
      <c r="C27" s="543"/>
      <c r="D27" s="544"/>
      <c r="E27" s="413">
        <v>12187830</v>
      </c>
      <c r="F27" s="491">
        <v>11072799</v>
      </c>
      <c r="G27" s="122">
        <f t="shared" si="0"/>
        <v>-9.1487245883803747E-2</v>
      </c>
    </row>
    <row r="28" spans="1:7" ht="15" customHeight="1" x14ac:dyDescent="0.2">
      <c r="A28" s="121">
        <v>4.4000000000000004</v>
      </c>
      <c r="B28" s="551" t="s">
        <v>859</v>
      </c>
      <c r="C28" s="551"/>
      <c r="D28" s="551"/>
      <c r="E28" s="413">
        <v>1119000</v>
      </c>
      <c r="F28" s="491">
        <v>1245000</v>
      </c>
      <c r="G28" s="122">
        <f t="shared" si="0"/>
        <v>0.11260053619302957</v>
      </c>
    </row>
    <row r="29" spans="1:7" ht="15" customHeight="1" x14ac:dyDescent="0.2">
      <c r="A29" s="121">
        <v>4.5</v>
      </c>
      <c r="B29" s="551" t="s">
        <v>1179</v>
      </c>
      <c r="C29" s="551"/>
      <c r="D29" s="551"/>
      <c r="E29" s="413">
        <v>195015</v>
      </c>
      <c r="F29" s="491">
        <v>145000</v>
      </c>
      <c r="G29" s="122">
        <f t="shared" ref="G29" si="2">F29/E29-1</f>
        <v>-0.25646745122170089</v>
      </c>
    </row>
    <row r="30" spans="1:7" ht="29.25" customHeight="1" x14ac:dyDescent="0.2">
      <c r="A30" s="121">
        <v>4.9000000000000004</v>
      </c>
      <c r="B30" s="551" t="s">
        <v>1177</v>
      </c>
      <c r="C30" s="551"/>
      <c r="D30" s="551"/>
      <c r="E30" s="413">
        <v>0</v>
      </c>
      <c r="F30" s="491">
        <v>0</v>
      </c>
      <c r="G30" s="122" t="e">
        <f t="shared" si="0"/>
        <v>#DIV/0!</v>
      </c>
    </row>
    <row r="31" spans="1:7" ht="15" customHeight="1" x14ac:dyDescent="0.2">
      <c r="A31" s="416">
        <v>5</v>
      </c>
      <c r="B31" s="552" t="s">
        <v>19</v>
      </c>
      <c r="C31" s="552"/>
      <c r="D31" s="552"/>
      <c r="E31" s="417">
        <f>SUM(E32:E34)</f>
        <v>1382085</v>
      </c>
      <c r="F31" s="417">
        <f>SUM(F32:F34)</f>
        <v>800000</v>
      </c>
      <c r="G31" s="419">
        <f t="shared" si="0"/>
        <v>-0.42116440016352108</v>
      </c>
    </row>
    <row r="32" spans="1:7" ht="15" customHeight="1" x14ac:dyDescent="0.2">
      <c r="A32" s="121">
        <v>5.0999999999999996</v>
      </c>
      <c r="B32" s="551" t="s">
        <v>1180</v>
      </c>
      <c r="C32" s="551"/>
      <c r="D32" s="551"/>
      <c r="E32" s="413">
        <v>1382085</v>
      </c>
      <c r="F32" s="491">
        <v>800000</v>
      </c>
      <c r="G32" s="122">
        <f t="shared" si="0"/>
        <v>-0.42116440016352108</v>
      </c>
    </row>
    <row r="33" spans="1:8" ht="15" customHeight="1" x14ac:dyDescent="0.2">
      <c r="A33" s="480">
        <v>5.2</v>
      </c>
      <c r="B33" s="553" t="s">
        <v>1174</v>
      </c>
      <c r="C33" s="553"/>
      <c r="D33" s="553"/>
      <c r="E33" s="481">
        <v>0</v>
      </c>
      <c r="F33" s="481">
        <v>0</v>
      </c>
      <c r="G33" s="482" t="e">
        <f t="shared" si="0"/>
        <v>#DIV/0!</v>
      </c>
    </row>
    <row r="34" spans="1:8" ht="33" customHeight="1" x14ac:dyDescent="0.2">
      <c r="A34" s="121">
        <v>5.9</v>
      </c>
      <c r="B34" s="551" t="s">
        <v>1178</v>
      </c>
      <c r="C34" s="551"/>
      <c r="D34" s="551"/>
      <c r="E34" s="413">
        <v>0</v>
      </c>
      <c r="F34" s="491">
        <v>0</v>
      </c>
      <c r="G34" s="122" t="e">
        <f t="shared" si="0"/>
        <v>#DIV/0!</v>
      </c>
    </row>
    <row r="35" spans="1:8" ht="15" customHeight="1" x14ac:dyDescent="0.2">
      <c r="A35" s="416">
        <v>6</v>
      </c>
      <c r="B35" s="552" t="s">
        <v>20</v>
      </c>
      <c r="C35" s="552"/>
      <c r="D35" s="552"/>
      <c r="E35" s="417">
        <f>SUM(E36:E39)</f>
        <v>2246118</v>
      </c>
      <c r="F35" s="417">
        <f>SUM(F36:F39)</f>
        <v>475000</v>
      </c>
      <c r="G35" s="419">
        <f t="shared" si="0"/>
        <v>-0.78852402233542496</v>
      </c>
    </row>
    <row r="36" spans="1:8" ht="15" customHeight="1" x14ac:dyDescent="0.2">
      <c r="A36" s="121">
        <v>6.1</v>
      </c>
      <c r="B36" s="551" t="s">
        <v>904</v>
      </c>
      <c r="C36" s="551"/>
      <c r="D36" s="551"/>
      <c r="E36" s="413">
        <v>2246118</v>
      </c>
      <c r="F36" s="491">
        <v>475000</v>
      </c>
      <c r="G36" s="122">
        <f t="shared" si="0"/>
        <v>-0.78852402233542496</v>
      </c>
    </row>
    <row r="37" spans="1:8" ht="15" customHeight="1" x14ac:dyDescent="0.2">
      <c r="A37" s="121">
        <v>6.2</v>
      </c>
      <c r="B37" s="551" t="s">
        <v>1019</v>
      </c>
      <c r="C37" s="551"/>
      <c r="D37" s="551"/>
      <c r="E37" s="413">
        <v>0</v>
      </c>
      <c r="F37" s="491">
        <v>0</v>
      </c>
      <c r="G37" s="122" t="e">
        <f t="shared" si="0"/>
        <v>#DIV/0!</v>
      </c>
    </row>
    <row r="38" spans="1:8" ht="15" customHeight="1" x14ac:dyDescent="0.2">
      <c r="A38" s="121">
        <v>6.3</v>
      </c>
      <c r="B38" s="551" t="s">
        <v>1181</v>
      </c>
      <c r="C38" s="551"/>
      <c r="D38" s="551"/>
      <c r="E38" s="413">
        <v>0</v>
      </c>
      <c r="F38" s="491">
        <v>0</v>
      </c>
      <c r="G38" s="122" t="e">
        <f t="shared" si="0"/>
        <v>#DIV/0!</v>
      </c>
    </row>
    <row r="39" spans="1:8" ht="30" customHeight="1" x14ac:dyDescent="0.2">
      <c r="A39" s="121">
        <v>6.9</v>
      </c>
      <c r="B39" s="551" t="s">
        <v>1182</v>
      </c>
      <c r="C39" s="551"/>
      <c r="D39" s="551"/>
      <c r="E39" s="413">
        <v>0</v>
      </c>
      <c r="F39" s="491">
        <v>0</v>
      </c>
      <c r="G39" s="122" t="e">
        <f t="shared" si="0"/>
        <v>#DIV/0!</v>
      </c>
    </row>
    <row r="40" spans="1:8" x14ac:dyDescent="0.2">
      <c r="A40" s="416">
        <v>7</v>
      </c>
      <c r="B40" s="552" t="s">
        <v>1143</v>
      </c>
      <c r="C40" s="552"/>
      <c r="D40" s="552"/>
      <c r="E40" s="417">
        <f>SUM(E41:E44)</f>
        <v>0</v>
      </c>
      <c r="F40" s="417">
        <f>SUM(F41:F49)</f>
        <v>0</v>
      </c>
      <c r="G40" s="419" t="e">
        <f t="shared" si="0"/>
        <v>#DIV/0!</v>
      </c>
    </row>
    <row r="41" spans="1:8" ht="26.25" customHeight="1" x14ac:dyDescent="0.2">
      <c r="A41" s="121">
        <v>7.1</v>
      </c>
      <c r="B41" s="551" t="s">
        <v>1183</v>
      </c>
      <c r="C41" s="551"/>
      <c r="D41" s="551"/>
      <c r="E41" s="413">
        <v>0</v>
      </c>
      <c r="F41" s="491">
        <v>0</v>
      </c>
      <c r="G41" s="122" t="e">
        <f t="shared" si="0"/>
        <v>#DIV/0!</v>
      </c>
      <c r="H41" s="420"/>
    </row>
    <row r="42" spans="1:8" ht="24.75" customHeight="1" x14ac:dyDescent="0.2">
      <c r="A42" s="121">
        <v>7.2</v>
      </c>
      <c r="B42" s="551" t="s">
        <v>1026</v>
      </c>
      <c r="C42" s="551"/>
      <c r="D42" s="551"/>
      <c r="E42" s="413">
        <v>0</v>
      </c>
      <c r="F42" s="491">
        <v>0</v>
      </c>
      <c r="G42" s="122" t="e">
        <f t="shared" si="0"/>
        <v>#DIV/0!</v>
      </c>
      <c r="H42" s="420"/>
    </row>
    <row r="43" spans="1:8" ht="28.5" customHeight="1" x14ac:dyDescent="0.2">
      <c r="A43" s="121">
        <v>7.3</v>
      </c>
      <c r="B43" s="551" t="s">
        <v>1184</v>
      </c>
      <c r="C43" s="551"/>
      <c r="D43" s="551"/>
      <c r="E43" s="413">
        <v>0</v>
      </c>
      <c r="F43" s="491">
        <v>0</v>
      </c>
      <c r="G43" s="122" t="e">
        <f t="shared" si="0"/>
        <v>#DIV/0!</v>
      </c>
      <c r="H43" s="420"/>
    </row>
    <row r="44" spans="1:8" ht="29.25" customHeight="1" x14ac:dyDescent="0.2">
      <c r="A44" s="121">
        <v>7.4</v>
      </c>
      <c r="B44" s="551" t="s">
        <v>1185</v>
      </c>
      <c r="C44" s="551"/>
      <c r="D44" s="551"/>
      <c r="E44" s="413">
        <v>0</v>
      </c>
      <c r="F44" s="491">
        <v>0</v>
      </c>
      <c r="G44" s="122" t="e">
        <f t="shared" si="0"/>
        <v>#DIV/0!</v>
      </c>
      <c r="H44" s="420"/>
    </row>
    <row r="45" spans="1:8" ht="30" customHeight="1" x14ac:dyDescent="0.2">
      <c r="A45" s="121">
        <v>7.5</v>
      </c>
      <c r="B45" s="542" t="s">
        <v>1186</v>
      </c>
      <c r="C45" s="543"/>
      <c r="D45" s="544"/>
      <c r="E45" s="413">
        <v>0</v>
      </c>
      <c r="F45" s="491">
        <v>0</v>
      </c>
      <c r="G45" s="122" t="e">
        <f t="shared" ref="G45:G46" si="3">F45/E45-1</f>
        <v>#DIV/0!</v>
      </c>
      <c r="H45" s="420"/>
    </row>
    <row r="46" spans="1:8" ht="30" customHeight="1" x14ac:dyDescent="0.2">
      <c r="A46" s="121">
        <v>7.6</v>
      </c>
      <c r="B46" s="542" t="s">
        <v>1187</v>
      </c>
      <c r="C46" s="543"/>
      <c r="D46" s="544"/>
      <c r="E46" s="413">
        <v>0</v>
      </c>
      <c r="F46" s="491">
        <v>0</v>
      </c>
      <c r="G46" s="122" t="e">
        <f t="shared" si="3"/>
        <v>#DIV/0!</v>
      </c>
      <c r="H46" s="420"/>
    </row>
    <row r="47" spans="1:8" ht="30" customHeight="1" x14ac:dyDescent="0.2">
      <c r="A47" s="121">
        <v>7.7</v>
      </c>
      <c r="B47" s="542" t="s">
        <v>1188</v>
      </c>
      <c r="C47" s="543"/>
      <c r="D47" s="544"/>
      <c r="E47" s="413">
        <v>0</v>
      </c>
      <c r="F47" s="491">
        <v>0</v>
      </c>
      <c r="G47" s="122" t="e">
        <f t="shared" ref="G47" si="4">F47/E47-1</f>
        <v>#DIV/0!</v>
      </c>
      <c r="H47" s="420"/>
    </row>
    <row r="48" spans="1:8" ht="30" customHeight="1" x14ac:dyDescent="0.2">
      <c r="A48" s="121">
        <v>7.8</v>
      </c>
      <c r="B48" s="542" t="s">
        <v>1189</v>
      </c>
      <c r="C48" s="543"/>
      <c r="D48" s="544"/>
      <c r="E48" s="413">
        <v>0</v>
      </c>
      <c r="F48" s="491">
        <v>0</v>
      </c>
      <c r="G48" s="122" t="e">
        <f t="shared" ref="G48" si="5">F48/E48-1</f>
        <v>#DIV/0!</v>
      </c>
      <c r="H48" s="420"/>
    </row>
    <row r="49" spans="1:8" ht="30" customHeight="1" x14ac:dyDescent="0.2">
      <c r="A49" s="121">
        <v>7.9</v>
      </c>
      <c r="B49" s="542" t="s">
        <v>1033</v>
      </c>
      <c r="C49" s="543"/>
      <c r="D49" s="544"/>
      <c r="E49" s="413">
        <v>0</v>
      </c>
      <c r="F49" s="491">
        <v>0</v>
      </c>
      <c r="G49" s="122" t="e">
        <f t="shared" si="0"/>
        <v>#DIV/0!</v>
      </c>
      <c r="H49" s="420"/>
    </row>
    <row r="50" spans="1:8" x14ac:dyDescent="0.2">
      <c r="A50" s="416">
        <v>8</v>
      </c>
      <c r="B50" s="552" t="s">
        <v>21</v>
      </c>
      <c r="C50" s="552"/>
      <c r="D50" s="552"/>
      <c r="E50" s="417">
        <f>SUM(E51:E55)</f>
        <v>86012901</v>
      </c>
      <c r="F50" s="417">
        <f>SUM(F51:F55)</f>
        <v>88309259</v>
      </c>
      <c r="G50" s="419">
        <f t="shared" si="0"/>
        <v>2.6697832224028772E-2</v>
      </c>
    </row>
    <row r="51" spans="1:8" x14ac:dyDescent="0.2">
      <c r="A51" s="121">
        <v>8.1</v>
      </c>
      <c r="B51" s="551" t="s">
        <v>22</v>
      </c>
      <c r="C51" s="551"/>
      <c r="D51" s="551"/>
      <c r="E51" s="413">
        <v>63200000</v>
      </c>
      <c r="F51" s="491">
        <v>63200000</v>
      </c>
      <c r="G51" s="122">
        <f t="shared" si="0"/>
        <v>0</v>
      </c>
    </row>
    <row r="52" spans="1:8" x14ac:dyDescent="0.2">
      <c r="A52" s="121">
        <v>8.1999999999999993</v>
      </c>
      <c r="B52" s="551" t="s">
        <v>23</v>
      </c>
      <c r="C52" s="551"/>
      <c r="D52" s="551"/>
      <c r="E52" s="413">
        <v>22812901</v>
      </c>
      <c r="F52" s="491">
        <v>25109259</v>
      </c>
      <c r="G52" s="122">
        <f t="shared" ref="G52:G53" si="6">F52/E52-1</f>
        <v>0.10066049907462449</v>
      </c>
    </row>
    <row r="53" spans="1:8" x14ac:dyDescent="0.2">
      <c r="A53" s="121">
        <v>8.3000000000000007</v>
      </c>
      <c r="B53" s="551" t="s">
        <v>24</v>
      </c>
      <c r="C53" s="551"/>
      <c r="D53" s="551"/>
      <c r="E53" s="413">
        <v>0</v>
      </c>
      <c r="F53" s="491">
        <v>0</v>
      </c>
      <c r="G53" s="122" t="e">
        <f t="shared" si="6"/>
        <v>#DIV/0!</v>
      </c>
    </row>
    <row r="54" spans="1:8" x14ac:dyDescent="0.2">
      <c r="A54" s="121">
        <v>8.4</v>
      </c>
      <c r="B54" s="551" t="s">
        <v>1035</v>
      </c>
      <c r="C54" s="551"/>
      <c r="D54" s="551"/>
      <c r="E54" s="413">
        <v>0</v>
      </c>
      <c r="F54" s="491">
        <v>0</v>
      </c>
      <c r="G54" s="122" t="e">
        <f t="shared" si="0"/>
        <v>#DIV/0!</v>
      </c>
    </row>
    <row r="55" spans="1:8" x14ac:dyDescent="0.2">
      <c r="A55" s="121">
        <v>8.5</v>
      </c>
      <c r="B55" s="551" t="s">
        <v>1036</v>
      </c>
      <c r="C55" s="551"/>
      <c r="D55" s="551"/>
      <c r="E55" s="413">
        <v>0</v>
      </c>
      <c r="F55" s="491">
        <v>0</v>
      </c>
      <c r="G55" s="122" t="e">
        <f t="shared" si="0"/>
        <v>#DIV/0!</v>
      </c>
    </row>
    <row r="56" spans="1:8" ht="12.75" customHeight="1" x14ac:dyDescent="0.2">
      <c r="A56" s="416">
        <v>9</v>
      </c>
      <c r="B56" s="552" t="s">
        <v>62</v>
      </c>
      <c r="C56" s="552"/>
      <c r="D56" s="552"/>
      <c r="E56" s="417">
        <f>SUM(E57:E63)</f>
        <v>0</v>
      </c>
      <c r="F56" s="417">
        <f>SUM(F57:F63)</f>
        <v>0</v>
      </c>
      <c r="G56" s="419" t="e">
        <f t="shared" si="0"/>
        <v>#DIV/0!</v>
      </c>
    </row>
    <row r="57" spans="1:8" x14ac:dyDescent="0.2">
      <c r="A57" s="121">
        <v>9.1</v>
      </c>
      <c r="B57" s="551" t="s">
        <v>1190</v>
      </c>
      <c r="C57" s="551"/>
      <c r="D57" s="551"/>
      <c r="E57" s="413">
        <v>0</v>
      </c>
      <c r="F57" s="491">
        <v>0</v>
      </c>
      <c r="G57" s="122" t="e">
        <f t="shared" si="0"/>
        <v>#DIV/0!</v>
      </c>
    </row>
    <row r="58" spans="1:8" x14ac:dyDescent="0.2">
      <c r="A58" s="483">
        <v>9.1999999999999993</v>
      </c>
      <c r="B58" s="571" t="s">
        <v>1191</v>
      </c>
      <c r="C58" s="571"/>
      <c r="D58" s="571"/>
      <c r="E58" s="484">
        <v>0</v>
      </c>
      <c r="F58" s="484">
        <v>0</v>
      </c>
      <c r="G58" s="485" t="e">
        <f t="shared" si="0"/>
        <v>#DIV/0!</v>
      </c>
    </row>
    <row r="59" spans="1:8" x14ac:dyDescent="0.2">
      <c r="A59" s="121">
        <v>9.3000000000000007</v>
      </c>
      <c r="B59" s="551" t="s">
        <v>1144</v>
      </c>
      <c r="C59" s="551"/>
      <c r="D59" s="551"/>
      <c r="E59" s="413">
        <v>0</v>
      </c>
      <c r="F59" s="491">
        <v>0</v>
      </c>
      <c r="G59" s="122" t="e">
        <f t="shared" si="0"/>
        <v>#DIV/0!</v>
      </c>
    </row>
    <row r="60" spans="1:8" x14ac:dyDescent="0.2">
      <c r="A60" s="483">
        <v>9.4</v>
      </c>
      <c r="B60" s="571" t="s">
        <v>1041</v>
      </c>
      <c r="C60" s="571"/>
      <c r="D60" s="571"/>
      <c r="E60" s="484">
        <v>0</v>
      </c>
      <c r="F60" s="484">
        <v>0</v>
      </c>
      <c r="G60" s="485" t="e">
        <f t="shared" si="0"/>
        <v>#DIV/0!</v>
      </c>
    </row>
    <row r="61" spans="1:8" x14ac:dyDescent="0.2">
      <c r="A61" s="121">
        <v>9.5</v>
      </c>
      <c r="B61" s="551" t="s">
        <v>66</v>
      </c>
      <c r="C61" s="551"/>
      <c r="D61" s="551"/>
      <c r="E61" s="413">
        <v>0</v>
      </c>
      <c r="F61" s="491">
        <v>0</v>
      </c>
      <c r="G61" s="122" t="e">
        <f t="shared" si="0"/>
        <v>#DIV/0!</v>
      </c>
    </row>
    <row r="62" spans="1:8" x14ac:dyDescent="0.2">
      <c r="A62" s="483">
        <v>9.6</v>
      </c>
      <c r="B62" s="571" t="s">
        <v>1192</v>
      </c>
      <c r="C62" s="571"/>
      <c r="D62" s="571"/>
      <c r="E62" s="484">
        <v>0</v>
      </c>
      <c r="F62" s="484">
        <v>0</v>
      </c>
      <c r="G62" s="486" t="e">
        <f t="shared" ref="G62" si="7">F62/E62-1</f>
        <v>#DIV/0!</v>
      </c>
    </row>
    <row r="63" spans="1:8" x14ac:dyDescent="0.2">
      <c r="A63" s="121">
        <v>9.6999999999999993</v>
      </c>
      <c r="B63" s="551" t="s">
        <v>1043</v>
      </c>
      <c r="C63" s="551"/>
      <c r="D63" s="551"/>
      <c r="E63" s="413">
        <v>0</v>
      </c>
      <c r="F63" s="491">
        <v>0</v>
      </c>
      <c r="G63" s="124" t="e">
        <f t="shared" si="0"/>
        <v>#DIV/0!</v>
      </c>
    </row>
    <row r="64" spans="1:8" x14ac:dyDescent="0.2">
      <c r="A64" s="416" t="s">
        <v>1145</v>
      </c>
      <c r="B64" s="552" t="s">
        <v>1146</v>
      </c>
      <c r="C64" s="552"/>
      <c r="D64" s="552"/>
      <c r="E64" s="417">
        <f>SUM(E65:E67)</f>
        <v>0</v>
      </c>
      <c r="F64" s="417">
        <f>SUM(F65:F67)</f>
        <v>0</v>
      </c>
      <c r="G64" s="419" t="e">
        <f>F64/E64-1</f>
        <v>#DIV/0!</v>
      </c>
    </row>
    <row r="65" spans="1:7" ht="12.75" customHeight="1" x14ac:dyDescent="0.2">
      <c r="A65" s="121">
        <v>10.1</v>
      </c>
      <c r="B65" s="542" t="s">
        <v>1147</v>
      </c>
      <c r="C65" s="543"/>
      <c r="D65" s="544"/>
      <c r="E65" s="413">
        <v>0</v>
      </c>
      <c r="F65" s="491">
        <v>0</v>
      </c>
      <c r="G65" s="124" t="e">
        <f t="shared" si="0"/>
        <v>#DIV/0!</v>
      </c>
    </row>
    <row r="66" spans="1:7" x14ac:dyDescent="0.2">
      <c r="A66" s="121">
        <v>10.199999999999999</v>
      </c>
      <c r="B66" s="542" t="s">
        <v>1148</v>
      </c>
      <c r="C66" s="543"/>
      <c r="D66" s="544"/>
      <c r="E66" s="413">
        <v>0</v>
      </c>
      <c r="F66" s="491">
        <v>0</v>
      </c>
      <c r="G66" s="124" t="e">
        <f t="shared" si="0"/>
        <v>#DIV/0!</v>
      </c>
    </row>
    <row r="67" spans="1:7" x14ac:dyDescent="0.2">
      <c r="A67" s="121">
        <v>10.3</v>
      </c>
      <c r="B67" s="405" t="s">
        <v>1149</v>
      </c>
      <c r="C67" s="406"/>
      <c r="D67" s="407"/>
      <c r="E67" s="413">
        <v>0</v>
      </c>
      <c r="F67" s="491">
        <v>0</v>
      </c>
      <c r="G67" s="124" t="e">
        <f t="shared" si="0"/>
        <v>#DIV/0!</v>
      </c>
    </row>
    <row r="68" spans="1:7" x14ac:dyDescent="0.2">
      <c r="A68" s="421" t="s">
        <v>1194</v>
      </c>
      <c r="B68" s="552" t="s">
        <v>25</v>
      </c>
      <c r="C68" s="552"/>
      <c r="D68" s="552"/>
      <c r="E68" s="422">
        <f>SUM(E73)</f>
        <v>0</v>
      </c>
      <c r="F68" s="422">
        <f>SUM(F73)</f>
        <v>0</v>
      </c>
      <c r="G68" s="423" t="e">
        <f t="shared" ref="G68:G74" si="8">F68/E68-1</f>
        <v>#DIV/0!</v>
      </c>
    </row>
    <row r="69" spans="1:7" x14ac:dyDescent="0.2">
      <c r="A69" s="487">
        <v>0.1</v>
      </c>
      <c r="B69" s="545" t="s">
        <v>860</v>
      </c>
      <c r="C69" s="546"/>
      <c r="D69" s="547"/>
      <c r="E69" s="488">
        <v>0</v>
      </c>
      <c r="F69" s="489">
        <v>0</v>
      </c>
      <c r="G69" s="490" t="e">
        <f t="shared" si="8"/>
        <v>#DIV/0!</v>
      </c>
    </row>
    <row r="70" spans="1:7" x14ac:dyDescent="0.2">
      <c r="A70" s="121" t="s">
        <v>1196</v>
      </c>
      <c r="B70" s="542" t="s">
        <v>1197</v>
      </c>
      <c r="C70" s="543"/>
      <c r="D70" s="544"/>
      <c r="E70" s="424">
        <v>0</v>
      </c>
      <c r="F70" s="414">
        <v>0</v>
      </c>
      <c r="G70" s="425" t="e">
        <f t="shared" si="8"/>
        <v>#DIV/0!</v>
      </c>
    </row>
    <row r="71" spans="1:7" x14ac:dyDescent="0.2">
      <c r="A71" s="121" t="s">
        <v>1198</v>
      </c>
      <c r="B71" s="542" t="s">
        <v>1199</v>
      </c>
      <c r="C71" s="543"/>
      <c r="D71" s="544"/>
      <c r="E71" s="424">
        <v>0</v>
      </c>
      <c r="F71" s="414">
        <v>0</v>
      </c>
      <c r="G71" s="425" t="e">
        <f t="shared" si="8"/>
        <v>#DIV/0!</v>
      </c>
    </row>
    <row r="72" spans="1:7" x14ac:dyDescent="0.2">
      <c r="A72" s="487">
        <v>0.2</v>
      </c>
      <c r="B72" s="545" t="s">
        <v>1044</v>
      </c>
      <c r="C72" s="546"/>
      <c r="D72" s="547"/>
      <c r="E72" s="488">
        <v>0</v>
      </c>
      <c r="F72" s="489">
        <v>0</v>
      </c>
      <c r="G72" s="490" t="e">
        <f t="shared" si="8"/>
        <v>#DIV/0!</v>
      </c>
    </row>
    <row r="73" spans="1:7" x14ac:dyDescent="0.2">
      <c r="A73" s="487" t="s">
        <v>1195</v>
      </c>
      <c r="B73" s="545" t="s">
        <v>1045</v>
      </c>
      <c r="C73" s="546"/>
      <c r="D73" s="547"/>
      <c r="E73" s="488">
        <v>0</v>
      </c>
      <c r="F73" s="489">
        <v>0</v>
      </c>
      <c r="G73" s="490" t="e">
        <f t="shared" si="8"/>
        <v>#DIV/0!</v>
      </c>
    </row>
    <row r="74" spans="1:7" ht="12" customHeight="1" x14ac:dyDescent="0.2">
      <c r="A74" s="548" t="s">
        <v>139</v>
      </c>
      <c r="B74" s="549"/>
      <c r="C74" s="549"/>
      <c r="D74" s="549"/>
      <c r="E74" s="426">
        <f>E6+E15+E21+E24+E31+E35+E40+E50+E56+E64+E68</f>
        <v>114463727</v>
      </c>
      <c r="F74" s="426">
        <f>F6+F15+F21+F24+F31+F35+F40+F50+F56+F64+F68</f>
        <v>114897372</v>
      </c>
      <c r="G74" s="427">
        <f t="shared" si="8"/>
        <v>3.7884927510702937E-3</v>
      </c>
    </row>
    <row r="75" spans="1:7" ht="12" customHeight="1" x14ac:dyDescent="0.2">
      <c r="A75" s="550"/>
      <c r="B75" s="550"/>
      <c r="C75" s="550"/>
      <c r="D75" s="550"/>
      <c r="E75" s="550"/>
      <c r="F75" s="550"/>
      <c r="G75" s="550"/>
    </row>
    <row r="76" spans="1:7" ht="15" customHeight="1" x14ac:dyDescent="0.2">
      <c r="A76" s="404"/>
      <c r="B76" s="404"/>
      <c r="C76" s="404"/>
      <c r="D76" s="404"/>
      <c r="E76" s="404"/>
      <c r="F76" s="404"/>
      <c r="G76" s="404"/>
    </row>
    <row r="77" spans="1:7" ht="46.5" customHeight="1" x14ac:dyDescent="0.2">
      <c r="A77" s="404"/>
      <c r="B77" s="404"/>
      <c r="C77" s="404"/>
      <c r="D77" s="404"/>
      <c r="E77" s="404"/>
      <c r="F77" s="404"/>
      <c r="G77" s="404"/>
    </row>
    <row r="78" spans="1:7" x14ac:dyDescent="0.2">
      <c r="A78" s="540" t="s">
        <v>1150</v>
      </c>
      <c r="B78" s="540"/>
      <c r="C78" s="540"/>
      <c r="D78" s="540"/>
      <c r="E78" s="51"/>
      <c r="F78" s="51"/>
      <c r="G78" s="51"/>
    </row>
    <row r="79" spans="1:7" ht="18.75" customHeight="1" x14ac:dyDescent="0.2">
      <c r="A79" s="428" t="s">
        <v>26</v>
      </c>
      <c r="B79" s="429" t="s">
        <v>3</v>
      </c>
      <c r="C79" s="430" t="s">
        <v>851</v>
      </c>
      <c r="D79" s="431" t="s">
        <v>28</v>
      </c>
      <c r="E79" s="4"/>
      <c r="F79" s="4"/>
      <c r="G79" s="4"/>
    </row>
    <row r="80" spans="1:7" x14ac:dyDescent="0.2">
      <c r="A80" s="5">
        <v>1</v>
      </c>
      <c r="B80" s="6" t="s">
        <v>1151</v>
      </c>
      <c r="C80" s="7">
        <f>F6+F15+F21+F24+F31+F35+F40</f>
        <v>26588113</v>
      </c>
      <c r="D80" s="8">
        <f>C80/C83</f>
        <v>0.23140749468142752</v>
      </c>
    </row>
    <row r="81" spans="1:7" ht="38.25" x14ac:dyDescent="0.2">
      <c r="A81" s="5">
        <v>2</v>
      </c>
      <c r="B81" s="6" t="s">
        <v>1152</v>
      </c>
      <c r="C81" s="7">
        <f>F50+F56</f>
        <v>88309259</v>
      </c>
      <c r="D81" s="8">
        <f>C81/C83</f>
        <v>0.76859250531857248</v>
      </c>
    </row>
    <row r="82" spans="1:7" x14ac:dyDescent="0.2">
      <c r="A82" s="5">
        <v>3</v>
      </c>
      <c r="B82" s="6" t="s">
        <v>29</v>
      </c>
      <c r="C82" s="7">
        <f>F64+F68</f>
        <v>0</v>
      </c>
      <c r="D82" s="8">
        <f>C82/C83</f>
        <v>0</v>
      </c>
    </row>
    <row r="83" spans="1:7" ht="33" customHeight="1" x14ac:dyDescent="0.2">
      <c r="A83" s="117"/>
      <c r="B83" s="432" t="s">
        <v>850</v>
      </c>
      <c r="C83" s="433">
        <f>SUM(C80:C82)</f>
        <v>114897372</v>
      </c>
      <c r="D83" s="434">
        <f>SUM(D80:D82)</f>
        <v>1</v>
      </c>
    </row>
    <row r="84" spans="1:7" x14ac:dyDescent="0.2">
      <c r="A84" s="541" t="s">
        <v>1153</v>
      </c>
      <c r="B84" s="541"/>
      <c r="C84" s="541"/>
      <c r="D84" s="541"/>
      <c r="E84" s="51"/>
      <c r="F84" s="51"/>
      <c r="G84" s="51"/>
    </row>
    <row r="85" spans="1:7" x14ac:dyDescent="0.2">
      <c r="A85" s="118" t="s">
        <v>30</v>
      </c>
      <c r="B85" s="118" t="s">
        <v>3</v>
      </c>
      <c r="C85" s="119" t="s">
        <v>851</v>
      </c>
      <c r="D85" s="120" t="s">
        <v>28</v>
      </c>
      <c r="E85" s="4"/>
      <c r="F85" s="4"/>
      <c r="G85" s="4"/>
    </row>
    <row r="86" spans="1:7" x14ac:dyDescent="0.2">
      <c r="A86" s="5">
        <v>100</v>
      </c>
      <c r="B86" s="58" t="s">
        <v>846</v>
      </c>
      <c r="C86" s="10">
        <f>F6+F15+F21+F24+F31+F35+F56</f>
        <v>26588113</v>
      </c>
      <c r="D86" s="8">
        <f>C86/C92</f>
        <v>1</v>
      </c>
    </row>
    <row r="87" spans="1:7" x14ac:dyDescent="0.2">
      <c r="A87" s="5">
        <v>200</v>
      </c>
      <c r="B87" s="9" t="s">
        <v>31</v>
      </c>
      <c r="C87" s="10">
        <f>F68</f>
        <v>0</v>
      </c>
      <c r="D87" s="8">
        <f>C87/C92</f>
        <v>0</v>
      </c>
    </row>
    <row r="88" spans="1:7" x14ac:dyDescent="0.2">
      <c r="A88" s="5">
        <v>400</v>
      </c>
      <c r="B88" s="9" t="s">
        <v>32</v>
      </c>
      <c r="C88" s="10">
        <f>F40</f>
        <v>0</v>
      </c>
      <c r="D88" s="8">
        <f>C88/C92</f>
        <v>0</v>
      </c>
    </row>
    <row r="89" spans="1:7" x14ac:dyDescent="0.2">
      <c r="A89" s="5">
        <v>500</v>
      </c>
      <c r="B89" s="9" t="s">
        <v>33</v>
      </c>
      <c r="C89" s="479">
        <v>0</v>
      </c>
      <c r="D89" s="8">
        <f>C89/C92</f>
        <v>0</v>
      </c>
    </row>
    <row r="90" spans="1:7" x14ac:dyDescent="0.2">
      <c r="A90" s="5">
        <v>600</v>
      </c>
      <c r="B90" s="9" t="s">
        <v>1097</v>
      </c>
      <c r="C90" s="479">
        <v>0</v>
      </c>
      <c r="D90" s="8">
        <f>C90/C92</f>
        <v>0</v>
      </c>
    </row>
    <row r="91" spans="1:7" x14ac:dyDescent="0.2">
      <c r="A91" s="5">
        <v>700</v>
      </c>
      <c r="B91" s="9" t="s">
        <v>1154</v>
      </c>
      <c r="C91" s="479">
        <v>0</v>
      </c>
      <c r="D91" s="8">
        <f>C91/C92</f>
        <v>0</v>
      </c>
    </row>
    <row r="92" spans="1:7" ht="12.75" customHeight="1" x14ac:dyDescent="0.2">
      <c r="A92" s="117"/>
      <c r="B92" s="432" t="s">
        <v>850</v>
      </c>
      <c r="C92" s="433">
        <f>SUM(C86:C91)</f>
        <v>26588113</v>
      </c>
      <c r="D92" s="435">
        <f>SUM(D86:D91)</f>
        <v>1</v>
      </c>
    </row>
  </sheetData>
  <mergeCells count="77">
    <mergeCell ref="B52:D52"/>
    <mergeCell ref="B53:D53"/>
    <mergeCell ref="B62:D62"/>
    <mergeCell ref="B72:D72"/>
    <mergeCell ref="B69:D69"/>
    <mergeCell ref="B54:D54"/>
    <mergeCell ref="B68:D68"/>
    <mergeCell ref="B55:D55"/>
    <mergeCell ref="B56:D56"/>
    <mergeCell ref="B57:D57"/>
    <mergeCell ref="B58:D58"/>
    <mergeCell ref="B59:D59"/>
    <mergeCell ref="B60:D60"/>
    <mergeCell ref="B61:D61"/>
    <mergeCell ref="B63:D63"/>
    <mergeCell ref="B64:D64"/>
    <mergeCell ref="B10:D10"/>
    <mergeCell ref="A1:G1"/>
    <mergeCell ref="A3:D4"/>
    <mergeCell ref="E3:E4"/>
    <mergeCell ref="F3:F4"/>
    <mergeCell ref="G3:G4"/>
    <mergeCell ref="A5:G5"/>
    <mergeCell ref="B6:D6"/>
    <mergeCell ref="B7:D7"/>
    <mergeCell ref="B8:D8"/>
    <mergeCell ref="B9:D9"/>
    <mergeCell ref="B23:D23"/>
    <mergeCell ref="B11:D11"/>
    <mergeCell ref="B12:D12"/>
    <mergeCell ref="B13:D13"/>
    <mergeCell ref="B14:D14"/>
    <mergeCell ref="B15:D15"/>
    <mergeCell ref="B16:D16"/>
    <mergeCell ref="B17:D17"/>
    <mergeCell ref="B18:D18"/>
    <mergeCell ref="B19:D19"/>
    <mergeCell ref="B20:D20"/>
    <mergeCell ref="B21:D21"/>
    <mergeCell ref="B22:D22"/>
    <mergeCell ref="B36:D36"/>
    <mergeCell ref="B24:D24"/>
    <mergeCell ref="B25:D25"/>
    <mergeCell ref="B26:D26"/>
    <mergeCell ref="B27:D27"/>
    <mergeCell ref="B28:D28"/>
    <mergeCell ref="B30:D30"/>
    <mergeCell ref="B31:D31"/>
    <mergeCell ref="B32:D32"/>
    <mergeCell ref="B33:D33"/>
    <mergeCell ref="B34:D34"/>
    <mergeCell ref="B35:D35"/>
    <mergeCell ref="B29:D29"/>
    <mergeCell ref="B37:D37"/>
    <mergeCell ref="B38:D38"/>
    <mergeCell ref="B39:D39"/>
    <mergeCell ref="B40:D40"/>
    <mergeCell ref="B41:D41"/>
    <mergeCell ref="B42:D42"/>
    <mergeCell ref="B43:D43"/>
    <mergeCell ref="B44:D44"/>
    <mergeCell ref="B49:D49"/>
    <mergeCell ref="B50:D50"/>
    <mergeCell ref="B51:D51"/>
    <mergeCell ref="B48:D48"/>
    <mergeCell ref="B45:D45"/>
    <mergeCell ref="B47:D47"/>
    <mergeCell ref="B46:D46"/>
    <mergeCell ref="A78:D78"/>
    <mergeCell ref="A84:D84"/>
    <mergeCell ref="B70:D70"/>
    <mergeCell ref="B71:D71"/>
    <mergeCell ref="B65:D65"/>
    <mergeCell ref="B66:D66"/>
    <mergeCell ref="B73:D73"/>
    <mergeCell ref="A74:D74"/>
    <mergeCell ref="A75:G75"/>
  </mergeCells>
  <dataValidations count="1">
    <dataValidation type="whole" operator="greaterThanOrEqual" allowBlank="1" showInputMessage="1" showErrorMessage="1" sqref="E6:F6 E21:F21 E7:E14 E22:E23 E16:E20 E24:F68 E69:E73">
      <formula1>0</formula1>
    </dataValidation>
  </dataValidations>
  <printOptions horizontalCentered="1"/>
  <pageMargins left="0.39370078740157483" right="0.35433070866141736" top="0.55118110236220474" bottom="1.0236220472440944" header="0.35433070866141736" footer="0.59055118110236227"/>
  <pageSetup scale="75" orientation="portrait" r:id="rId1"/>
  <headerFooter>
    <oddFooter xml:space="preserve">&amp;L&amp;"-,Cursiva"&amp;10       Ejercicio Fiscal 2018&amp;R&amp;10Página &amp;P de &amp;N&amp;K00+000--&amp;11---------    </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A2" sqref="A2:F2"/>
    </sheetView>
  </sheetViews>
  <sheetFormatPr baseColWidth="10" defaultColWidth="0" defaultRowHeight="15" customHeight="1" zeroHeight="1" x14ac:dyDescent="0.2"/>
  <cols>
    <col min="1" max="1" width="5.42578125" style="336" customWidth="1"/>
    <col min="2" max="2" width="52.140625" style="336" customWidth="1"/>
    <col min="3" max="4" width="16.28515625" style="337" customWidth="1"/>
    <col min="5" max="6" width="14.7109375" style="337" customWidth="1"/>
    <col min="7" max="7" width="14.85546875" style="337" customWidth="1"/>
    <col min="8" max="8" width="0.7109375" style="336" customWidth="1"/>
    <col min="9" max="256" width="0" style="336" hidden="1"/>
    <col min="257" max="257" width="5.42578125" style="336" customWidth="1"/>
    <col min="258" max="258" width="52.140625" style="336" customWidth="1"/>
    <col min="259" max="260" width="16.28515625" style="336" customWidth="1"/>
    <col min="261" max="262" width="14.7109375" style="336" customWidth="1"/>
    <col min="263" max="263" width="14.85546875" style="336" customWidth="1"/>
    <col min="264" max="264" width="0.7109375" style="336" customWidth="1"/>
    <col min="265" max="512" width="0" style="336" hidden="1"/>
    <col min="513" max="513" width="5.42578125" style="336" customWidth="1"/>
    <col min="514" max="514" width="52.140625" style="336" customWidth="1"/>
    <col min="515" max="516" width="16.28515625" style="336" customWidth="1"/>
    <col min="517" max="518" width="14.7109375" style="336" customWidth="1"/>
    <col min="519" max="519" width="14.85546875" style="336" customWidth="1"/>
    <col min="520" max="520" width="0.7109375" style="336" customWidth="1"/>
    <col min="521" max="768" width="0" style="336" hidden="1"/>
    <col min="769" max="769" width="5.42578125" style="336" customWidth="1"/>
    <col min="770" max="770" width="52.140625" style="336" customWidth="1"/>
    <col min="771" max="772" width="16.28515625" style="336" customWidth="1"/>
    <col min="773" max="774" width="14.7109375" style="336" customWidth="1"/>
    <col min="775" max="775" width="14.85546875" style="336" customWidth="1"/>
    <col min="776" max="776" width="0.7109375" style="336" customWidth="1"/>
    <col min="777" max="1024" width="0" style="336" hidden="1"/>
    <col min="1025" max="1025" width="5.42578125" style="336" customWidth="1"/>
    <col min="1026" max="1026" width="52.140625" style="336" customWidth="1"/>
    <col min="1027" max="1028" width="16.28515625" style="336" customWidth="1"/>
    <col min="1029" max="1030" width="14.7109375" style="336" customWidth="1"/>
    <col min="1031" max="1031" width="14.85546875" style="336" customWidth="1"/>
    <col min="1032" max="1032" width="0.7109375" style="336" customWidth="1"/>
    <col min="1033" max="1280" width="0" style="336" hidden="1"/>
    <col min="1281" max="1281" width="5.42578125" style="336" customWidth="1"/>
    <col min="1282" max="1282" width="52.140625" style="336" customWidth="1"/>
    <col min="1283" max="1284" width="16.28515625" style="336" customWidth="1"/>
    <col min="1285" max="1286" width="14.7109375" style="336" customWidth="1"/>
    <col min="1287" max="1287" width="14.85546875" style="336" customWidth="1"/>
    <col min="1288" max="1288" width="0.7109375" style="336" customWidth="1"/>
    <col min="1289" max="1536" width="0" style="336" hidden="1"/>
    <col min="1537" max="1537" width="5.42578125" style="336" customWidth="1"/>
    <col min="1538" max="1538" width="52.140625" style="336" customWidth="1"/>
    <col min="1539" max="1540" width="16.28515625" style="336" customWidth="1"/>
    <col min="1541" max="1542" width="14.7109375" style="336" customWidth="1"/>
    <col min="1543" max="1543" width="14.85546875" style="336" customWidth="1"/>
    <col min="1544" max="1544" width="0.7109375" style="336" customWidth="1"/>
    <col min="1545" max="1792" width="0" style="336" hidden="1"/>
    <col min="1793" max="1793" width="5.42578125" style="336" customWidth="1"/>
    <col min="1794" max="1794" width="52.140625" style="336" customWidth="1"/>
    <col min="1795" max="1796" width="16.28515625" style="336" customWidth="1"/>
    <col min="1797" max="1798" width="14.7109375" style="336" customWidth="1"/>
    <col min="1799" max="1799" width="14.85546875" style="336" customWidth="1"/>
    <col min="1800" max="1800" width="0.7109375" style="336" customWidth="1"/>
    <col min="1801" max="2048" width="0" style="336" hidden="1"/>
    <col min="2049" max="2049" width="5.42578125" style="336" customWidth="1"/>
    <col min="2050" max="2050" width="52.140625" style="336" customWidth="1"/>
    <col min="2051" max="2052" width="16.28515625" style="336" customWidth="1"/>
    <col min="2053" max="2054" width="14.7109375" style="336" customWidth="1"/>
    <col min="2055" max="2055" width="14.85546875" style="336" customWidth="1"/>
    <col min="2056" max="2056" width="0.7109375" style="336" customWidth="1"/>
    <col min="2057" max="2304" width="0" style="336" hidden="1"/>
    <col min="2305" max="2305" width="5.42578125" style="336" customWidth="1"/>
    <col min="2306" max="2306" width="52.140625" style="336" customWidth="1"/>
    <col min="2307" max="2308" width="16.28515625" style="336" customWidth="1"/>
    <col min="2309" max="2310" width="14.7109375" style="336" customWidth="1"/>
    <col min="2311" max="2311" width="14.85546875" style="336" customWidth="1"/>
    <col min="2312" max="2312" width="0.7109375" style="336" customWidth="1"/>
    <col min="2313" max="2560" width="0" style="336" hidden="1"/>
    <col min="2561" max="2561" width="5.42578125" style="336" customWidth="1"/>
    <col min="2562" max="2562" width="52.140625" style="336" customWidth="1"/>
    <col min="2563" max="2564" width="16.28515625" style="336" customWidth="1"/>
    <col min="2565" max="2566" width="14.7109375" style="336" customWidth="1"/>
    <col min="2567" max="2567" width="14.85546875" style="336" customWidth="1"/>
    <col min="2568" max="2568" width="0.7109375" style="336" customWidth="1"/>
    <col min="2569" max="2816" width="0" style="336" hidden="1"/>
    <col min="2817" max="2817" width="5.42578125" style="336" customWidth="1"/>
    <col min="2818" max="2818" width="52.140625" style="336" customWidth="1"/>
    <col min="2819" max="2820" width="16.28515625" style="336" customWidth="1"/>
    <col min="2821" max="2822" width="14.7109375" style="336" customWidth="1"/>
    <col min="2823" max="2823" width="14.85546875" style="336" customWidth="1"/>
    <col min="2824" max="2824" width="0.7109375" style="336" customWidth="1"/>
    <col min="2825" max="3072" width="0" style="336" hidden="1"/>
    <col min="3073" max="3073" width="5.42578125" style="336" customWidth="1"/>
    <col min="3074" max="3074" width="52.140625" style="336" customWidth="1"/>
    <col min="3075" max="3076" width="16.28515625" style="336" customWidth="1"/>
    <col min="3077" max="3078" width="14.7109375" style="336" customWidth="1"/>
    <col min="3079" max="3079" width="14.85546875" style="336" customWidth="1"/>
    <col min="3080" max="3080" width="0.7109375" style="336" customWidth="1"/>
    <col min="3081" max="3328" width="0" style="336" hidden="1"/>
    <col min="3329" max="3329" width="5.42578125" style="336" customWidth="1"/>
    <col min="3330" max="3330" width="52.140625" style="336" customWidth="1"/>
    <col min="3331" max="3332" width="16.28515625" style="336" customWidth="1"/>
    <col min="3333" max="3334" width="14.7109375" style="336" customWidth="1"/>
    <col min="3335" max="3335" width="14.85546875" style="336" customWidth="1"/>
    <col min="3336" max="3336" width="0.7109375" style="336" customWidth="1"/>
    <col min="3337" max="3584" width="0" style="336" hidden="1"/>
    <col min="3585" max="3585" width="5.42578125" style="336" customWidth="1"/>
    <col min="3586" max="3586" width="52.140625" style="336" customWidth="1"/>
    <col min="3587" max="3588" width="16.28515625" style="336" customWidth="1"/>
    <col min="3589" max="3590" width="14.7109375" style="336" customWidth="1"/>
    <col min="3591" max="3591" width="14.85546875" style="336" customWidth="1"/>
    <col min="3592" max="3592" width="0.7109375" style="336" customWidth="1"/>
    <col min="3593" max="3840" width="0" style="336" hidden="1"/>
    <col min="3841" max="3841" width="5.42578125" style="336" customWidth="1"/>
    <col min="3842" max="3842" width="52.140625" style="336" customWidth="1"/>
    <col min="3843" max="3844" width="16.28515625" style="336" customWidth="1"/>
    <col min="3845" max="3846" width="14.7109375" style="336" customWidth="1"/>
    <col min="3847" max="3847" width="14.85546875" style="336" customWidth="1"/>
    <col min="3848" max="3848" width="0.7109375" style="336" customWidth="1"/>
    <col min="3849" max="4096" width="0" style="336" hidden="1"/>
    <col min="4097" max="4097" width="5.42578125" style="336" customWidth="1"/>
    <col min="4098" max="4098" width="52.140625" style="336" customWidth="1"/>
    <col min="4099" max="4100" width="16.28515625" style="336" customWidth="1"/>
    <col min="4101" max="4102" width="14.7109375" style="336" customWidth="1"/>
    <col min="4103" max="4103" width="14.85546875" style="336" customWidth="1"/>
    <col min="4104" max="4104" width="0.7109375" style="336" customWidth="1"/>
    <col min="4105" max="4352" width="0" style="336" hidden="1"/>
    <col min="4353" max="4353" width="5.42578125" style="336" customWidth="1"/>
    <col min="4354" max="4354" width="52.140625" style="336" customWidth="1"/>
    <col min="4355" max="4356" width="16.28515625" style="336" customWidth="1"/>
    <col min="4357" max="4358" width="14.7109375" style="336" customWidth="1"/>
    <col min="4359" max="4359" width="14.85546875" style="336" customWidth="1"/>
    <col min="4360" max="4360" width="0.7109375" style="336" customWidth="1"/>
    <col min="4361" max="4608" width="0" style="336" hidden="1"/>
    <col min="4609" max="4609" width="5.42578125" style="336" customWidth="1"/>
    <col min="4610" max="4610" width="52.140625" style="336" customWidth="1"/>
    <col min="4611" max="4612" width="16.28515625" style="336" customWidth="1"/>
    <col min="4613" max="4614" width="14.7109375" style="336" customWidth="1"/>
    <col min="4615" max="4615" width="14.85546875" style="336" customWidth="1"/>
    <col min="4616" max="4616" width="0.7109375" style="336" customWidth="1"/>
    <col min="4617" max="4864" width="0" style="336" hidden="1"/>
    <col min="4865" max="4865" width="5.42578125" style="336" customWidth="1"/>
    <col min="4866" max="4866" width="52.140625" style="336" customWidth="1"/>
    <col min="4867" max="4868" width="16.28515625" style="336" customWidth="1"/>
    <col min="4869" max="4870" width="14.7109375" style="336" customWidth="1"/>
    <col min="4871" max="4871" width="14.85546875" style="336" customWidth="1"/>
    <col min="4872" max="4872" width="0.7109375" style="336" customWidth="1"/>
    <col min="4873" max="5120" width="0" style="336" hidden="1"/>
    <col min="5121" max="5121" width="5.42578125" style="336" customWidth="1"/>
    <col min="5122" max="5122" width="52.140625" style="336" customWidth="1"/>
    <col min="5123" max="5124" width="16.28515625" style="336" customWidth="1"/>
    <col min="5125" max="5126" width="14.7109375" style="336" customWidth="1"/>
    <col min="5127" max="5127" width="14.85546875" style="336" customWidth="1"/>
    <col min="5128" max="5128" width="0.7109375" style="336" customWidth="1"/>
    <col min="5129" max="5376" width="0" style="336" hidden="1"/>
    <col min="5377" max="5377" width="5.42578125" style="336" customWidth="1"/>
    <col min="5378" max="5378" width="52.140625" style="336" customWidth="1"/>
    <col min="5379" max="5380" width="16.28515625" style="336" customWidth="1"/>
    <col min="5381" max="5382" width="14.7109375" style="336" customWidth="1"/>
    <col min="5383" max="5383" width="14.85546875" style="336" customWidth="1"/>
    <col min="5384" max="5384" width="0.7109375" style="336" customWidth="1"/>
    <col min="5385" max="5632" width="0" style="336" hidden="1"/>
    <col min="5633" max="5633" width="5.42578125" style="336" customWidth="1"/>
    <col min="5634" max="5634" width="52.140625" style="336" customWidth="1"/>
    <col min="5635" max="5636" width="16.28515625" style="336" customWidth="1"/>
    <col min="5637" max="5638" width="14.7109375" style="336" customWidth="1"/>
    <col min="5639" max="5639" width="14.85546875" style="336" customWidth="1"/>
    <col min="5640" max="5640" width="0.7109375" style="336" customWidth="1"/>
    <col min="5641" max="5888" width="0" style="336" hidden="1"/>
    <col min="5889" max="5889" width="5.42578125" style="336" customWidth="1"/>
    <col min="5890" max="5890" width="52.140625" style="336" customWidth="1"/>
    <col min="5891" max="5892" width="16.28515625" style="336" customWidth="1"/>
    <col min="5893" max="5894" width="14.7109375" style="336" customWidth="1"/>
    <col min="5895" max="5895" width="14.85546875" style="336" customWidth="1"/>
    <col min="5896" max="5896" width="0.7109375" style="336" customWidth="1"/>
    <col min="5897" max="6144" width="0" style="336" hidden="1"/>
    <col min="6145" max="6145" width="5.42578125" style="336" customWidth="1"/>
    <col min="6146" max="6146" width="52.140625" style="336" customWidth="1"/>
    <col min="6147" max="6148" width="16.28515625" style="336" customWidth="1"/>
    <col min="6149" max="6150" width="14.7109375" style="336" customWidth="1"/>
    <col min="6151" max="6151" width="14.85546875" style="336" customWidth="1"/>
    <col min="6152" max="6152" width="0.7109375" style="336" customWidth="1"/>
    <col min="6153" max="6400" width="0" style="336" hidden="1"/>
    <col min="6401" max="6401" width="5.42578125" style="336" customWidth="1"/>
    <col min="6402" max="6402" width="52.140625" style="336" customWidth="1"/>
    <col min="6403" max="6404" width="16.28515625" style="336" customWidth="1"/>
    <col min="6405" max="6406" width="14.7109375" style="336" customWidth="1"/>
    <col min="6407" max="6407" width="14.85546875" style="336" customWidth="1"/>
    <col min="6408" max="6408" width="0.7109375" style="336" customWidth="1"/>
    <col min="6409" max="6656" width="0" style="336" hidden="1"/>
    <col min="6657" max="6657" width="5.42578125" style="336" customWidth="1"/>
    <col min="6658" max="6658" width="52.140625" style="336" customWidth="1"/>
    <col min="6659" max="6660" width="16.28515625" style="336" customWidth="1"/>
    <col min="6661" max="6662" width="14.7109375" style="336" customWidth="1"/>
    <col min="6663" max="6663" width="14.85546875" style="336" customWidth="1"/>
    <col min="6664" max="6664" width="0.7109375" style="336" customWidth="1"/>
    <col min="6665" max="6912" width="0" style="336" hidden="1"/>
    <col min="6913" max="6913" width="5.42578125" style="336" customWidth="1"/>
    <col min="6914" max="6914" width="52.140625" style="336" customWidth="1"/>
    <col min="6915" max="6916" width="16.28515625" style="336" customWidth="1"/>
    <col min="6917" max="6918" width="14.7109375" style="336" customWidth="1"/>
    <col min="6919" max="6919" width="14.85546875" style="336" customWidth="1"/>
    <col min="6920" max="6920" width="0.7109375" style="336" customWidth="1"/>
    <col min="6921" max="7168" width="0" style="336" hidden="1"/>
    <col min="7169" max="7169" width="5.42578125" style="336" customWidth="1"/>
    <col min="7170" max="7170" width="52.140625" style="336" customWidth="1"/>
    <col min="7171" max="7172" width="16.28515625" style="336" customWidth="1"/>
    <col min="7173" max="7174" width="14.7109375" style="336" customWidth="1"/>
    <col min="7175" max="7175" width="14.85546875" style="336" customWidth="1"/>
    <col min="7176" max="7176" width="0.7109375" style="336" customWidth="1"/>
    <col min="7177" max="7424" width="0" style="336" hidden="1"/>
    <col min="7425" max="7425" width="5.42578125" style="336" customWidth="1"/>
    <col min="7426" max="7426" width="52.140625" style="336" customWidth="1"/>
    <col min="7427" max="7428" width="16.28515625" style="336" customWidth="1"/>
    <col min="7429" max="7430" width="14.7109375" style="336" customWidth="1"/>
    <col min="7431" max="7431" width="14.85546875" style="336" customWidth="1"/>
    <col min="7432" max="7432" width="0.7109375" style="336" customWidth="1"/>
    <col min="7433" max="7680" width="0" style="336" hidden="1"/>
    <col min="7681" max="7681" width="5.42578125" style="336" customWidth="1"/>
    <col min="7682" max="7682" width="52.140625" style="336" customWidth="1"/>
    <col min="7683" max="7684" width="16.28515625" style="336" customWidth="1"/>
    <col min="7685" max="7686" width="14.7109375" style="336" customWidth="1"/>
    <col min="7687" max="7687" width="14.85546875" style="336" customWidth="1"/>
    <col min="7688" max="7688" width="0.7109375" style="336" customWidth="1"/>
    <col min="7689" max="7936" width="0" style="336" hidden="1"/>
    <col min="7937" max="7937" width="5.42578125" style="336" customWidth="1"/>
    <col min="7938" max="7938" width="52.140625" style="336" customWidth="1"/>
    <col min="7939" max="7940" width="16.28515625" style="336" customWidth="1"/>
    <col min="7941" max="7942" width="14.7109375" style="336" customWidth="1"/>
    <col min="7943" max="7943" width="14.85546875" style="336" customWidth="1"/>
    <col min="7944" max="7944" width="0.7109375" style="336" customWidth="1"/>
    <col min="7945" max="8192" width="0" style="336" hidden="1"/>
    <col min="8193" max="8193" width="5.42578125" style="336" customWidth="1"/>
    <col min="8194" max="8194" width="52.140625" style="336" customWidth="1"/>
    <col min="8195" max="8196" width="16.28515625" style="336" customWidth="1"/>
    <col min="8197" max="8198" width="14.7109375" style="336" customWidth="1"/>
    <col min="8199" max="8199" width="14.85546875" style="336" customWidth="1"/>
    <col min="8200" max="8200" width="0.7109375" style="336" customWidth="1"/>
    <col min="8201" max="8448" width="0" style="336" hidden="1"/>
    <col min="8449" max="8449" width="5.42578125" style="336" customWidth="1"/>
    <col min="8450" max="8450" width="52.140625" style="336" customWidth="1"/>
    <col min="8451" max="8452" width="16.28515625" style="336" customWidth="1"/>
    <col min="8453" max="8454" width="14.7109375" style="336" customWidth="1"/>
    <col min="8455" max="8455" width="14.85546875" style="336" customWidth="1"/>
    <col min="8456" max="8456" width="0.7109375" style="336" customWidth="1"/>
    <col min="8457" max="8704" width="0" style="336" hidden="1"/>
    <col min="8705" max="8705" width="5.42578125" style="336" customWidth="1"/>
    <col min="8706" max="8706" width="52.140625" style="336" customWidth="1"/>
    <col min="8707" max="8708" width="16.28515625" style="336" customWidth="1"/>
    <col min="8709" max="8710" width="14.7109375" style="336" customWidth="1"/>
    <col min="8711" max="8711" width="14.85546875" style="336" customWidth="1"/>
    <col min="8712" max="8712" width="0.7109375" style="336" customWidth="1"/>
    <col min="8713" max="8960" width="0" style="336" hidden="1"/>
    <col min="8961" max="8961" width="5.42578125" style="336" customWidth="1"/>
    <col min="8962" max="8962" width="52.140625" style="336" customWidth="1"/>
    <col min="8963" max="8964" width="16.28515625" style="336" customWidth="1"/>
    <col min="8965" max="8966" width="14.7109375" style="336" customWidth="1"/>
    <col min="8967" max="8967" width="14.85546875" style="336" customWidth="1"/>
    <col min="8968" max="8968" width="0.7109375" style="336" customWidth="1"/>
    <col min="8969" max="9216" width="0" style="336" hidden="1"/>
    <col min="9217" max="9217" width="5.42578125" style="336" customWidth="1"/>
    <col min="9218" max="9218" width="52.140625" style="336" customWidth="1"/>
    <col min="9219" max="9220" width="16.28515625" style="336" customWidth="1"/>
    <col min="9221" max="9222" width="14.7109375" style="336" customWidth="1"/>
    <col min="9223" max="9223" width="14.85546875" style="336" customWidth="1"/>
    <col min="9224" max="9224" width="0.7109375" style="336" customWidth="1"/>
    <col min="9225" max="9472" width="0" style="336" hidden="1"/>
    <col min="9473" max="9473" width="5.42578125" style="336" customWidth="1"/>
    <col min="9474" max="9474" width="52.140625" style="336" customWidth="1"/>
    <col min="9475" max="9476" width="16.28515625" style="336" customWidth="1"/>
    <col min="9477" max="9478" width="14.7109375" style="336" customWidth="1"/>
    <col min="9479" max="9479" width="14.85546875" style="336" customWidth="1"/>
    <col min="9480" max="9480" width="0.7109375" style="336" customWidth="1"/>
    <col min="9481" max="9728" width="0" style="336" hidden="1"/>
    <col min="9729" max="9729" width="5.42578125" style="336" customWidth="1"/>
    <col min="9730" max="9730" width="52.140625" style="336" customWidth="1"/>
    <col min="9731" max="9732" width="16.28515625" style="336" customWidth="1"/>
    <col min="9733" max="9734" width="14.7109375" style="336" customWidth="1"/>
    <col min="9735" max="9735" width="14.85546875" style="336" customWidth="1"/>
    <col min="9736" max="9736" width="0.7109375" style="336" customWidth="1"/>
    <col min="9737" max="9984" width="0" style="336" hidden="1"/>
    <col min="9985" max="9985" width="5.42578125" style="336" customWidth="1"/>
    <col min="9986" max="9986" width="52.140625" style="336" customWidth="1"/>
    <col min="9987" max="9988" width="16.28515625" style="336" customWidth="1"/>
    <col min="9989" max="9990" width="14.7109375" style="336" customWidth="1"/>
    <col min="9991" max="9991" width="14.85546875" style="336" customWidth="1"/>
    <col min="9992" max="9992" width="0.7109375" style="336" customWidth="1"/>
    <col min="9993" max="10240" width="0" style="336" hidden="1"/>
    <col min="10241" max="10241" width="5.42578125" style="336" customWidth="1"/>
    <col min="10242" max="10242" width="52.140625" style="336" customWidth="1"/>
    <col min="10243" max="10244" width="16.28515625" style="336" customWidth="1"/>
    <col min="10245" max="10246" width="14.7109375" style="336" customWidth="1"/>
    <col min="10247" max="10247" width="14.85546875" style="336" customWidth="1"/>
    <col min="10248" max="10248" width="0.7109375" style="336" customWidth="1"/>
    <col min="10249" max="10496" width="0" style="336" hidden="1"/>
    <col min="10497" max="10497" width="5.42578125" style="336" customWidth="1"/>
    <col min="10498" max="10498" width="52.140625" style="336" customWidth="1"/>
    <col min="10499" max="10500" width="16.28515625" style="336" customWidth="1"/>
    <col min="10501" max="10502" width="14.7109375" style="336" customWidth="1"/>
    <col min="10503" max="10503" width="14.85546875" style="336" customWidth="1"/>
    <col min="10504" max="10504" width="0.7109375" style="336" customWidth="1"/>
    <col min="10505" max="10752" width="0" style="336" hidden="1"/>
    <col min="10753" max="10753" width="5.42578125" style="336" customWidth="1"/>
    <col min="10754" max="10754" width="52.140625" style="336" customWidth="1"/>
    <col min="10755" max="10756" width="16.28515625" style="336" customWidth="1"/>
    <col min="10757" max="10758" width="14.7109375" style="336" customWidth="1"/>
    <col min="10759" max="10759" width="14.85546875" style="336" customWidth="1"/>
    <col min="10760" max="10760" width="0.7109375" style="336" customWidth="1"/>
    <col min="10761" max="11008" width="0" style="336" hidden="1"/>
    <col min="11009" max="11009" width="5.42578125" style="336" customWidth="1"/>
    <col min="11010" max="11010" width="52.140625" style="336" customWidth="1"/>
    <col min="11011" max="11012" width="16.28515625" style="336" customWidth="1"/>
    <col min="11013" max="11014" width="14.7109375" style="336" customWidth="1"/>
    <col min="11015" max="11015" width="14.85546875" style="336" customWidth="1"/>
    <col min="11016" max="11016" width="0.7109375" style="336" customWidth="1"/>
    <col min="11017" max="11264" width="0" style="336" hidden="1"/>
    <col min="11265" max="11265" width="5.42578125" style="336" customWidth="1"/>
    <col min="11266" max="11266" width="52.140625" style="336" customWidth="1"/>
    <col min="11267" max="11268" width="16.28515625" style="336" customWidth="1"/>
    <col min="11269" max="11270" width="14.7109375" style="336" customWidth="1"/>
    <col min="11271" max="11271" width="14.85546875" style="336" customWidth="1"/>
    <col min="11272" max="11272" width="0.7109375" style="336" customWidth="1"/>
    <col min="11273" max="11520" width="0" style="336" hidden="1"/>
    <col min="11521" max="11521" width="5.42578125" style="336" customWidth="1"/>
    <col min="11522" max="11522" width="52.140625" style="336" customWidth="1"/>
    <col min="11523" max="11524" width="16.28515625" style="336" customWidth="1"/>
    <col min="11525" max="11526" width="14.7109375" style="336" customWidth="1"/>
    <col min="11527" max="11527" width="14.85546875" style="336" customWidth="1"/>
    <col min="11528" max="11528" width="0.7109375" style="336" customWidth="1"/>
    <col min="11529" max="11776" width="0" style="336" hidden="1"/>
    <col min="11777" max="11777" width="5.42578125" style="336" customWidth="1"/>
    <col min="11778" max="11778" width="52.140625" style="336" customWidth="1"/>
    <col min="11779" max="11780" width="16.28515625" style="336" customWidth="1"/>
    <col min="11781" max="11782" width="14.7109375" style="336" customWidth="1"/>
    <col min="11783" max="11783" width="14.85546875" style="336" customWidth="1"/>
    <col min="11784" max="11784" width="0.7109375" style="336" customWidth="1"/>
    <col min="11785" max="12032" width="0" style="336" hidden="1"/>
    <col min="12033" max="12033" width="5.42578125" style="336" customWidth="1"/>
    <col min="12034" max="12034" width="52.140625" style="336" customWidth="1"/>
    <col min="12035" max="12036" width="16.28515625" style="336" customWidth="1"/>
    <col min="12037" max="12038" width="14.7109375" style="336" customWidth="1"/>
    <col min="12039" max="12039" width="14.85546875" style="336" customWidth="1"/>
    <col min="12040" max="12040" width="0.7109375" style="336" customWidth="1"/>
    <col min="12041" max="12288" width="0" style="336" hidden="1"/>
    <col min="12289" max="12289" width="5.42578125" style="336" customWidth="1"/>
    <col min="12290" max="12290" width="52.140625" style="336" customWidth="1"/>
    <col min="12291" max="12292" width="16.28515625" style="336" customWidth="1"/>
    <col min="12293" max="12294" width="14.7109375" style="336" customWidth="1"/>
    <col min="12295" max="12295" width="14.85546875" style="336" customWidth="1"/>
    <col min="12296" max="12296" width="0.7109375" style="336" customWidth="1"/>
    <col min="12297" max="12544" width="0" style="336" hidden="1"/>
    <col min="12545" max="12545" width="5.42578125" style="336" customWidth="1"/>
    <col min="12546" max="12546" width="52.140625" style="336" customWidth="1"/>
    <col min="12547" max="12548" width="16.28515625" style="336" customWidth="1"/>
    <col min="12549" max="12550" width="14.7109375" style="336" customWidth="1"/>
    <col min="12551" max="12551" width="14.85546875" style="336" customWidth="1"/>
    <col min="12552" max="12552" width="0.7109375" style="336" customWidth="1"/>
    <col min="12553" max="12800" width="0" style="336" hidden="1"/>
    <col min="12801" max="12801" width="5.42578125" style="336" customWidth="1"/>
    <col min="12802" max="12802" width="52.140625" style="336" customWidth="1"/>
    <col min="12803" max="12804" width="16.28515625" style="336" customWidth="1"/>
    <col min="12805" max="12806" width="14.7109375" style="336" customWidth="1"/>
    <col min="12807" max="12807" width="14.85546875" style="336" customWidth="1"/>
    <col min="12808" max="12808" width="0.7109375" style="336" customWidth="1"/>
    <col min="12809" max="13056" width="0" style="336" hidden="1"/>
    <col min="13057" max="13057" width="5.42578125" style="336" customWidth="1"/>
    <col min="13058" max="13058" width="52.140625" style="336" customWidth="1"/>
    <col min="13059" max="13060" width="16.28515625" style="336" customWidth="1"/>
    <col min="13061" max="13062" width="14.7109375" style="336" customWidth="1"/>
    <col min="13063" max="13063" width="14.85546875" style="336" customWidth="1"/>
    <col min="13064" max="13064" width="0.7109375" style="336" customWidth="1"/>
    <col min="13065" max="13312" width="0" style="336" hidden="1"/>
    <col min="13313" max="13313" width="5.42578125" style="336" customWidth="1"/>
    <col min="13314" max="13314" width="52.140625" style="336" customWidth="1"/>
    <col min="13315" max="13316" width="16.28515625" style="336" customWidth="1"/>
    <col min="13317" max="13318" width="14.7109375" style="336" customWidth="1"/>
    <col min="13319" max="13319" width="14.85546875" style="336" customWidth="1"/>
    <col min="13320" max="13320" width="0.7109375" style="336" customWidth="1"/>
    <col min="13321" max="13568" width="0" style="336" hidden="1"/>
    <col min="13569" max="13569" width="5.42578125" style="336" customWidth="1"/>
    <col min="13570" max="13570" width="52.140625" style="336" customWidth="1"/>
    <col min="13571" max="13572" width="16.28515625" style="336" customWidth="1"/>
    <col min="13573" max="13574" width="14.7109375" style="336" customWidth="1"/>
    <col min="13575" max="13575" width="14.85546875" style="336" customWidth="1"/>
    <col min="13576" max="13576" width="0.7109375" style="336" customWidth="1"/>
    <col min="13577" max="13824" width="0" style="336" hidden="1"/>
    <col min="13825" max="13825" width="5.42578125" style="336" customWidth="1"/>
    <col min="13826" max="13826" width="52.140625" style="336" customWidth="1"/>
    <col min="13827" max="13828" width="16.28515625" style="336" customWidth="1"/>
    <col min="13829" max="13830" width="14.7109375" style="336" customWidth="1"/>
    <col min="13831" max="13831" width="14.85546875" style="336" customWidth="1"/>
    <col min="13832" max="13832" width="0.7109375" style="336" customWidth="1"/>
    <col min="13833" max="14080" width="0" style="336" hidden="1"/>
    <col min="14081" max="14081" width="5.42578125" style="336" customWidth="1"/>
    <col min="14082" max="14082" width="52.140625" style="336" customWidth="1"/>
    <col min="14083" max="14084" width="16.28515625" style="336" customWidth="1"/>
    <col min="14085" max="14086" width="14.7109375" style="336" customWidth="1"/>
    <col min="14087" max="14087" width="14.85546875" style="336" customWidth="1"/>
    <col min="14088" max="14088" width="0.7109375" style="336" customWidth="1"/>
    <col min="14089" max="14336" width="0" style="336" hidden="1"/>
    <col min="14337" max="14337" width="5.42578125" style="336" customWidth="1"/>
    <col min="14338" max="14338" width="52.140625" style="336" customWidth="1"/>
    <col min="14339" max="14340" width="16.28515625" style="336" customWidth="1"/>
    <col min="14341" max="14342" width="14.7109375" style="336" customWidth="1"/>
    <col min="14343" max="14343" width="14.85546875" style="336" customWidth="1"/>
    <col min="14344" max="14344" width="0.7109375" style="336" customWidth="1"/>
    <col min="14345" max="14592" width="0" style="336" hidden="1"/>
    <col min="14593" max="14593" width="5.42578125" style="336" customWidth="1"/>
    <col min="14594" max="14594" width="52.140625" style="336" customWidth="1"/>
    <col min="14595" max="14596" width="16.28515625" style="336" customWidth="1"/>
    <col min="14597" max="14598" width="14.7109375" style="336" customWidth="1"/>
    <col min="14599" max="14599" width="14.85546875" style="336" customWidth="1"/>
    <col min="14600" max="14600" width="0.7109375" style="336" customWidth="1"/>
    <col min="14601" max="14848" width="0" style="336" hidden="1"/>
    <col min="14849" max="14849" width="5.42578125" style="336" customWidth="1"/>
    <col min="14850" max="14850" width="52.140625" style="336" customWidth="1"/>
    <col min="14851" max="14852" width="16.28515625" style="336" customWidth="1"/>
    <col min="14853" max="14854" width="14.7109375" style="336" customWidth="1"/>
    <col min="14855" max="14855" width="14.85546875" style="336" customWidth="1"/>
    <col min="14856" max="14856" width="0.7109375" style="336" customWidth="1"/>
    <col min="14857" max="15104" width="0" style="336" hidden="1"/>
    <col min="15105" max="15105" width="5.42578125" style="336" customWidth="1"/>
    <col min="15106" max="15106" width="52.140625" style="336" customWidth="1"/>
    <col min="15107" max="15108" width="16.28515625" style="336" customWidth="1"/>
    <col min="15109" max="15110" width="14.7109375" style="336" customWidth="1"/>
    <col min="15111" max="15111" width="14.85546875" style="336" customWidth="1"/>
    <col min="15112" max="15112" width="0.7109375" style="336" customWidth="1"/>
    <col min="15113" max="15360" width="0" style="336" hidden="1"/>
    <col min="15361" max="15361" width="5.42578125" style="336" customWidth="1"/>
    <col min="15362" max="15362" width="52.140625" style="336" customWidth="1"/>
    <col min="15363" max="15364" width="16.28515625" style="336" customWidth="1"/>
    <col min="15365" max="15366" width="14.7109375" style="336" customWidth="1"/>
    <col min="15367" max="15367" width="14.85546875" style="336" customWidth="1"/>
    <col min="15368" max="15368" width="0.7109375" style="336" customWidth="1"/>
    <col min="15369" max="15616" width="0" style="336" hidden="1"/>
    <col min="15617" max="15617" width="5.42578125" style="336" customWidth="1"/>
    <col min="15618" max="15618" width="52.140625" style="336" customWidth="1"/>
    <col min="15619" max="15620" width="16.28515625" style="336" customWidth="1"/>
    <col min="15621" max="15622" width="14.7109375" style="336" customWidth="1"/>
    <col min="15623" max="15623" width="14.85546875" style="336" customWidth="1"/>
    <col min="15624" max="15624" width="0.7109375" style="336" customWidth="1"/>
    <col min="15625" max="15872" width="0" style="336" hidden="1"/>
    <col min="15873" max="15873" width="5.42578125" style="336" customWidth="1"/>
    <col min="15874" max="15874" width="52.140625" style="336" customWidth="1"/>
    <col min="15875" max="15876" width="16.28515625" style="336" customWidth="1"/>
    <col min="15877" max="15878" width="14.7109375" style="336" customWidth="1"/>
    <col min="15879" max="15879" width="14.85546875" style="336" customWidth="1"/>
    <col min="15880" max="15880" width="0.7109375" style="336" customWidth="1"/>
    <col min="15881" max="16128" width="0" style="336" hidden="1"/>
    <col min="16129" max="16129" width="5.42578125" style="336" customWidth="1"/>
    <col min="16130" max="16130" width="52.140625" style="336" customWidth="1"/>
    <col min="16131" max="16132" width="16.28515625" style="336" customWidth="1"/>
    <col min="16133" max="16134" width="14.7109375" style="336" customWidth="1"/>
    <col min="16135" max="16135" width="14.85546875" style="336" customWidth="1"/>
    <col min="16136" max="16136" width="0.7109375" style="336" customWidth="1"/>
    <col min="16137" max="16384" width="0" style="336" hidden="1"/>
  </cols>
  <sheetData>
    <row r="1" spans="1:7" ht="28.9" customHeight="1" x14ac:dyDescent="0.2">
      <c r="A1" s="704" t="s">
        <v>1113</v>
      </c>
      <c r="B1" s="704"/>
      <c r="C1" s="704"/>
      <c r="D1" s="704"/>
      <c r="E1" s="704"/>
      <c r="F1" s="704"/>
      <c r="G1" s="704"/>
    </row>
    <row r="2" spans="1:7" ht="21" x14ac:dyDescent="0.25">
      <c r="A2" s="582" t="s">
        <v>1172</v>
      </c>
      <c r="B2" s="583"/>
      <c r="C2" s="583"/>
      <c r="D2" s="583"/>
      <c r="E2" s="583"/>
      <c r="F2" s="584"/>
      <c r="G2" s="496"/>
    </row>
    <row r="3" spans="1:7" ht="49.5" customHeight="1" x14ac:dyDescent="0.2">
      <c r="A3" s="705"/>
      <c r="B3" s="706"/>
      <c r="C3" s="389" t="s">
        <v>66</v>
      </c>
      <c r="D3" s="389" t="s">
        <v>1058</v>
      </c>
      <c r="E3" s="389" t="s">
        <v>1071</v>
      </c>
      <c r="F3" s="389" t="s">
        <v>1072</v>
      </c>
      <c r="G3" s="389" t="s">
        <v>1073</v>
      </c>
    </row>
    <row r="4" spans="1:7" ht="6" customHeight="1" x14ac:dyDescent="0.25">
      <c r="A4" s="390"/>
      <c r="B4" s="391"/>
      <c r="C4" s="392"/>
      <c r="D4" s="392"/>
      <c r="E4" s="392"/>
      <c r="F4" s="392"/>
      <c r="G4" s="392"/>
    </row>
    <row r="5" spans="1:7" s="338" customFormat="1" ht="14.45" customHeight="1" x14ac:dyDescent="0.2">
      <c r="A5" s="702" t="s">
        <v>1059</v>
      </c>
      <c r="B5" s="703"/>
      <c r="C5" s="328"/>
      <c r="D5" s="328"/>
      <c r="E5" s="328"/>
      <c r="F5" s="328"/>
      <c r="G5" s="328"/>
    </row>
    <row r="6" spans="1:7" s="338" customFormat="1" ht="30" x14ac:dyDescent="0.25">
      <c r="A6" s="388"/>
      <c r="B6" s="393" t="s">
        <v>1111</v>
      </c>
      <c r="C6" s="394"/>
      <c r="D6" s="395"/>
      <c r="E6" s="394"/>
      <c r="F6" s="394"/>
      <c r="G6" s="394"/>
    </row>
    <row r="7" spans="1:7" s="338" customFormat="1" x14ac:dyDescent="0.25">
      <c r="A7" s="388"/>
      <c r="B7" s="396" t="s">
        <v>1112</v>
      </c>
      <c r="C7" s="397"/>
      <c r="D7" s="398"/>
      <c r="E7" s="397"/>
      <c r="F7" s="397"/>
      <c r="G7" s="397"/>
    </row>
    <row r="8" spans="1:7" s="338" customFormat="1" ht="14.45" customHeight="1" x14ac:dyDescent="0.2">
      <c r="A8" s="702" t="s">
        <v>1074</v>
      </c>
      <c r="B8" s="703"/>
      <c r="C8" s="328"/>
      <c r="D8" s="328"/>
      <c r="E8" s="328"/>
      <c r="F8" s="328"/>
      <c r="G8" s="328"/>
    </row>
    <row r="9" spans="1:7" s="338" customFormat="1" x14ac:dyDescent="0.25">
      <c r="A9" s="388"/>
      <c r="B9" s="387" t="s">
        <v>1060</v>
      </c>
      <c r="C9" s="328"/>
      <c r="D9" s="328"/>
      <c r="E9" s="328"/>
      <c r="F9" s="328"/>
      <c r="G9" s="328"/>
    </row>
    <row r="10" spans="1:7" s="338" customFormat="1" x14ac:dyDescent="0.25">
      <c r="A10" s="388"/>
      <c r="B10" s="396" t="s">
        <v>1133</v>
      </c>
      <c r="C10" s="397"/>
      <c r="D10" s="398"/>
      <c r="E10" s="397"/>
      <c r="F10" s="397"/>
      <c r="G10" s="397"/>
    </row>
    <row r="11" spans="1:7" s="338" customFormat="1" x14ac:dyDescent="0.25">
      <c r="A11" s="388"/>
      <c r="B11" s="396" t="s">
        <v>1132</v>
      </c>
      <c r="C11" s="397"/>
      <c r="D11" s="398"/>
      <c r="E11" s="397"/>
      <c r="F11" s="397"/>
      <c r="G11" s="397"/>
    </row>
    <row r="12" spans="1:7" s="338" customFormat="1" x14ac:dyDescent="0.25">
      <c r="A12" s="388"/>
      <c r="B12" s="396" t="s">
        <v>1131</v>
      </c>
      <c r="C12" s="397"/>
      <c r="D12" s="398"/>
      <c r="E12" s="397"/>
      <c r="F12" s="397"/>
      <c r="G12" s="397"/>
    </row>
    <row r="13" spans="1:7" s="338" customFormat="1" x14ac:dyDescent="0.25">
      <c r="A13" s="388"/>
      <c r="B13" s="387" t="s">
        <v>1061</v>
      </c>
      <c r="C13" s="328"/>
      <c r="D13" s="328"/>
      <c r="E13" s="328"/>
      <c r="F13" s="328"/>
      <c r="G13" s="328"/>
    </row>
    <row r="14" spans="1:7" s="338" customFormat="1" x14ac:dyDescent="0.25">
      <c r="A14" s="388"/>
      <c r="B14" s="396" t="s">
        <v>1133</v>
      </c>
      <c r="C14" s="397"/>
      <c r="D14" s="398"/>
      <c r="E14" s="397"/>
      <c r="F14" s="397"/>
      <c r="G14" s="397"/>
    </row>
    <row r="15" spans="1:7" s="338" customFormat="1" x14ac:dyDescent="0.25">
      <c r="A15" s="388"/>
      <c r="B15" s="396" t="s">
        <v>1132</v>
      </c>
      <c r="C15" s="397"/>
      <c r="D15" s="398"/>
      <c r="E15" s="397"/>
      <c r="F15" s="397"/>
      <c r="G15" s="397"/>
    </row>
    <row r="16" spans="1:7" s="338" customFormat="1" x14ac:dyDescent="0.25">
      <c r="A16" s="388"/>
      <c r="B16" s="396" t="s">
        <v>1131</v>
      </c>
      <c r="C16" s="397"/>
      <c r="D16" s="398"/>
      <c r="E16" s="397"/>
      <c r="F16" s="397"/>
      <c r="G16" s="397"/>
    </row>
    <row r="17" spans="1:7" s="338" customFormat="1" x14ac:dyDescent="0.25">
      <c r="A17" s="388"/>
      <c r="B17" s="387" t="s">
        <v>1062</v>
      </c>
      <c r="C17" s="328"/>
      <c r="D17" s="328"/>
      <c r="E17" s="328"/>
      <c r="F17" s="328"/>
      <c r="G17" s="328"/>
    </row>
    <row r="18" spans="1:7" s="338" customFormat="1" x14ac:dyDescent="0.25">
      <c r="A18" s="388"/>
      <c r="B18" s="399" t="s">
        <v>1130</v>
      </c>
      <c r="C18" s="397"/>
      <c r="D18" s="398"/>
      <c r="E18" s="397"/>
      <c r="F18" s="397"/>
      <c r="G18" s="397"/>
    </row>
    <row r="19" spans="1:7" s="338" customFormat="1" ht="30" x14ac:dyDescent="0.25">
      <c r="A19" s="388"/>
      <c r="B19" s="399" t="s">
        <v>1129</v>
      </c>
      <c r="C19" s="397"/>
      <c r="D19" s="398"/>
      <c r="E19" s="397"/>
      <c r="F19" s="397"/>
      <c r="G19" s="397"/>
    </row>
    <row r="20" spans="1:7" s="338" customFormat="1" ht="30" x14ac:dyDescent="0.25">
      <c r="A20" s="388"/>
      <c r="B20" s="399" t="s">
        <v>1128</v>
      </c>
      <c r="C20" s="397"/>
      <c r="D20" s="398"/>
      <c r="E20" s="397"/>
      <c r="F20" s="397"/>
      <c r="G20" s="397"/>
    </row>
    <row r="21" spans="1:7" s="338" customFormat="1" x14ac:dyDescent="0.25">
      <c r="A21" s="388"/>
      <c r="B21" s="399" t="s">
        <v>1127</v>
      </c>
      <c r="C21" s="397"/>
      <c r="D21" s="398"/>
      <c r="E21" s="397"/>
      <c r="F21" s="397"/>
      <c r="G21" s="397"/>
    </row>
    <row r="22" spans="1:7" s="338" customFormat="1" x14ac:dyDescent="0.25">
      <c r="A22" s="388"/>
      <c r="B22" s="399" t="s">
        <v>1063</v>
      </c>
      <c r="C22" s="397"/>
      <c r="D22" s="398"/>
      <c r="E22" s="397"/>
      <c r="F22" s="397"/>
      <c r="G22" s="397"/>
    </row>
    <row r="23" spans="1:7" s="338" customFormat="1" x14ac:dyDescent="0.25">
      <c r="A23" s="388"/>
      <c r="B23" s="399" t="s">
        <v>1126</v>
      </c>
      <c r="C23" s="397"/>
      <c r="D23" s="398"/>
      <c r="E23" s="397"/>
      <c r="F23" s="397"/>
      <c r="G23" s="397"/>
    </row>
    <row r="24" spans="1:7" s="338" customFormat="1" ht="14.45" customHeight="1" x14ac:dyDescent="0.2">
      <c r="A24" s="702" t="s">
        <v>1075</v>
      </c>
      <c r="B24" s="703"/>
      <c r="C24" s="328"/>
      <c r="D24" s="328"/>
      <c r="E24" s="328"/>
      <c r="F24" s="328"/>
      <c r="G24" s="328"/>
    </row>
    <row r="25" spans="1:7" s="338" customFormat="1" x14ac:dyDescent="0.25">
      <c r="A25" s="400"/>
      <c r="B25" s="396" t="s">
        <v>1064</v>
      </c>
      <c r="C25" s="397"/>
      <c r="D25" s="398"/>
      <c r="E25" s="401"/>
      <c r="F25" s="397"/>
      <c r="G25" s="397"/>
    </row>
    <row r="26" spans="1:7" s="338" customFormat="1" ht="14.45" customHeight="1" x14ac:dyDescent="0.2">
      <c r="A26" s="702" t="s">
        <v>1076</v>
      </c>
      <c r="B26" s="703"/>
      <c r="C26" s="328"/>
      <c r="D26" s="328"/>
      <c r="E26" s="328"/>
      <c r="F26" s="328"/>
      <c r="G26" s="328"/>
    </row>
    <row r="27" spans="1:7" s="338" customFormat="1" x14ac:dyDescent="0.25">
      <c r="A27" s="388"/>
      <c r="B27" s="396" t="s">
        <v>1060</v>
      </c>
      <c r="C27" s="397"/>
      <c r="D27" s="398"/>
      <c r="E27" s="401"/>
      <c r="F27" s="397"/>
      <c r="G27" s="397"/>
    </row>
    <row r="28" spans="1:7" s="338" customFormat="1" x14ac:dyDescent="0.25">
      <c r="A28" s="388"/>
      <c r="B28" s="396" t="s">
        <v>1061</v>
      </c>
      <c r="C28" s="397"/>
      <c r="D28" s="398"/>
      <c r="E28" s="401"/>
      <c r="F28" s="397"/>
      <c r="G28" s="397"/>
    </row>
    <row r="29" spans="1:7" s="338" customFormat="1" x14ac:dyDescent="0.25">
      <c r="A29" s="388"/>
      <c r="B29" s="396" t="s">
        <v>1065</v>
      </c>
      <c r="C29" s="397"/>
      <c r="D29" s="398"/>
      <c r="E29" s="401"/>
      <c r="F29" s="397"/>
      <c r="G29" s="397"/>
    </row>
    <row r="30" spans="1:7" s="338" customFormat="1" ht="14.45" customHeight="1" x14ac:dyDescent="0.2">
      <c r="A30" s="702" t="s">
        <v>1125</v>
      </c>
      <c r="B30" s="703"/>
      <c r="C30" s="328"/>
      <c r="D30" s="328"/>
      <c r="E30" s="328"/>
      <c r="F30" s="328"/>
      <c r="G30" s="328"/>
    </row>
    <row r="31" spans="1:7" s="338" customFormat="1" x14ac:dyDescent="0.25">
      <c r="A31" s="400"/>
      <c r="B31" s="396" t="s">
        <v>1066</v>
      </c>
      <c r="C31" s="397"/>
      <c r="D31" s="398"/>
      <c r="E31" s="401"/>
      <c r="F31" s="397"/>
      <c r="G31" s="397"/>
    </row>
    <row r="32" spans="1:7" s="338" customFormat="1" x14ac:dyDescent="0.25">
      <c r="A32" s="400"/>
      <c r="B32" s="396" t="s">
        <v>1067</v>
      </c>
      <c r="C32" s="397"/>
      <c r="D32" s="398"/>
      <c r="E32" s="401"/>
      <c r="F32" s="397"/>
      <c r="G32" s="397"/>
    </row>
    <row r="33" spans="1:7" s="338" customFormat="1" x14ac:dyDescent="0.25">
      <c r="A33" s="402"/>
      <c r="B33" s="396" t="s">
        <v>1068</v>
      </c>
      <c r="C33" s="397"/>
      <c r="D33" s="398"/>
      <c r="E33" s="401"/>
      <c r="F33" s="397"/>
      <c r="G33" s="397"/>
    </row>
    <row r="34" spans="1:7" s="338" customFormat="1" ht="14.45" customHeight="1" x14ac:dyDescent="0.2">
      <c r="A34" s="702" t="s">
        <v>1124</v>
      </c>
      <c r="B34" s="703"/>
      <c r="C34" s="328"/>
      <c r="D34" s="328"/>
      <c r="E34" s="328"/>
      <c r="F34" s="328"/>
      <c r="G34" s="328"/>
    </row>
    <row r="35" spans="1:7" s="338" customFormat="1" ht="14.45" customHeight="1" x14ac:dyDescent="0.2">
      <c r="A35" s="702" t="s">
        <v>1123</v>
      </c>
      <c r="B35" s="703"/>
      <c r="C35" s="328"/>
      <c r="D35" s="328"/>
      <c r="E35" s="328"/>
      <c r="F35" s="328"/>
      <c r="G35" s="328"/>
    </row>
    <row r="36" spans="1:7" s="338" customFormat="1" x14ac:dyDescent="0.25">
      <c r="A36" s="388"/>
      <c r="B36" s="396" t="s">
        <v>1122</v>
      </c>
      <c r="C36" s="397"/>
      <c r="D36" s="398"/>
      <c r="E36" s="401"/>
      <c r="F36" s="397"/>
      <c r="G36" s="397"/>
    </row>
    <row r="37" spans="1:7" s="338" customFormat="1" x14ac:dyDescent="0.25">
      <c r="A37" s="388"/>
      <c r="B37" s="396" t="s">
        <v>1069</v>
      </c>
      <c r="C37" s="397"/>
      <c r="D37" s="398"/>
      <c r="E37" s="401"/>
      <c r="F37" s="397"/>
      <c r="G37" s="397"/>
    </row>
    <row r="38" spans="1:7" s="338" customFormat="1" x14ac:dyDescent="0.25">
      <c r="A38" s="388"/>
      <c r="B38" s="396" t="s">
        <v>1070</v>
      </c>
      <c r="C38" s="397"/>
      <c r="D38" s="398"/>
      <c r="E38" s="401"/>
      <c r="F38" s="397"/>
      <c r="G38" s="397"/>
    </row>
    <row r="39" spans="1:7" s="338" customFormat="1" ht="30.75" customHeight="1" x14ac:dyDescent="0.2">
      <c r="A39" s="707" t="s">
        <v>1121</v>
      </c>
      <c r="B39" s="708"/>
      <c r="C39" s="328"/>
      <c r="D39" s="328"/>
      <c r="E39" s="328"/>
      <c r="F39" s="328"/>
      <c r="G39" s="328"/>
    </row>
    <row r="40" spans="1:7" s="338" customFormat="1" x14ac:dyDescent="0.25">
      <c r="A40" s="388"/>
      <c r="B40" s="396" t="s">
        <v>1120</v>
      </c>
      <c r="C40" s="397"/>
      <c r="D40" s="398"/>
      <c r="E40" s="401"/>
      <c r="F40" s="397"/>
      <c r="G40" s="397"/>
    </row>
    <row r="41" spans="1:7" s="338" customFormat="1" x14ac:dyDescent="0.25">
      <c r="A41" s="388"/>
      <c r="B41" s="396" t="s">
        <v>1118</v>
      </c>
      <c r="C41" s="397"/>
      <c r="D41" s="398"/>
      <c r="E41" s="401"/>
      <c r="F41" s="397"/>
      <c r="G41" s="397"/>
    </row>
    <row r="42" spans="1:7" s="338" customFormat="1" x14ac:dyDescent="0.25">
      <c r="A42" s="400"/>
      <c r="B42" s="396" t="s">
        <v>1033</v>
      </c>
      <c r="C42" s="397"/>
      <c r="D42" s="398"/>
      <c r="E42" s="401"/>
      <c r="F42" s="397"/>
      <c r="G42" s="397"/>
    </row>
    <row r="43" spans="1:7" s="338" customFormat="1" ht="14.45" customHeight="1" x14ac:dyDescent="0.2">
      <c r="A43" s="702" t="s">
        <v>1077</v>
      </c>
      <c r="B43" s="703"/>
      <c r="C43" s="328"/>
      <c r="D43" s="328"/>
      <c r="E43" s="328"/>
      <c r="F43" s="328"/>
      <c r="G43" s="328"/>
    </row>
    <row r="44" spans="1:7" s="338" customFormat="1" x14ac:dyDescent="0.25">
      <c r="A44" s="388"/>
      <c r="B44" s="396" t="s">
        <v>1120</v>
      </c>
      <c r="C44" s="397"/>
      <c r="D44" s="398"/>
      <c r="E44" s="401"/>
      <c r="F44" s="397"/>
      <c r="G44" s="397"/>
    </row>
    <row r="45" spans="1:7" s="338" customFormat="1" x14ac:dyDescent="0.25">
      <c r="A45" s="388"/>
      <c r="B45" s="396" t="s">
        <v>1118</v>
      </c>
      <c r="C45" s="397"/>
      <c r="D45" s="398"/>
      <c r="E45" s="401"/>
      <c r="F45" s="397"/>
      <c r="G45" s="397"/>
    </row>
    <row r="46" spans="1:7" s="338" customFormat="1" ht="14.45" customHeight="1" x14ac:dyDescent="0.2">
      <c r="A46" s="702" t="s">
        <v>1119</v>
      </c>
      <c r="B46" s="703"/>
      <c r="C46" s="328"/>
      <c r="D46" s="328"/>
      <c r="E46" s="328"/>
      <c r="F46" s="328"/>
      <c r="G46" s="328"/>
    </row>
    <row r="47" spans="1:7" s="338" customFormat="1" x14ac:dyDescent="0.25">
      <c r="A47" s="388"/>
      <c r="B47" s="396" t="s">
        <v>1117</v>
      </c>
      <c r="C47" s="397"/>
      <c r="D47" s="398"/>
      <c r="E47" s="401"/>
      <c r="F47" s="397"/>
      <c r="G47" s="397"/>
    </row>
    <row r="48" spans="1:7" s="338" customFormat="1" x14ac:dyDescent="0.25">
      <c r="A48" s="388"/>
      <c r="B48" s="396" t="s">
        <v>1116</v>
      </c>
      <c r="C48" s="397"/>
      <c r="D48" s="398"/>
      <c r="E48" s="401"/>
      <c r="F48" s="397"/>
      <c r="G48" s="397"/>
    </row>
    <row r="49" spans="1:7" s="338" customFormat="1" ht="14.45" customHeight="1" x14ac:dyDescent="0.2">
      <c r="A49" s="702" t="s">
        <v>1078</v>
      </c>
      <c r="B49" s="703"/>
      <c r="C49" s="328"/>
      <c r="D49" s="328"/>
      <c r="E49" s="328"/>
      <c r="F49" s="328"/>
      <c r="G49" s="328"/>
    </row>
    <row r="50" spans="1:7" s="338" customFormat="1" x14ac:dyDescent="0.25">
      <c r="A50" s="388"/>
      <c r="B50" s="396" t="s">
        <v>1114</v>
      </c>
      <c r="C50" s="397"/>
      <c r="D50" s="398"/>
      <c r="E50" s="401"/>
      <c r="F50" s="397"/>
      <c r="G50" s="397"/>
    </row>
    <row r="51" spans="1:7" s="338" customFormat="1" x14ac:dyDescent="0.25">
      <c r="A51" s="402"/>
      <c r="B51" s="396" t="s">
        <v>1115</v>
      </c>
      <c r="C51" s="397"/>
      <c r="D51" s="398"/>
      <c r="E51" s="401"/>
      <c r="F51" s="397"/>
      <c r="G51" s="397"/>
    </row>
    <row r="52" spans="1:7" s="338" customFormat="1" ht="14.25" x14ac:dyDescent="0.2">
      <c r="A52" s="339"/>
      <c r="B52" s="340"/>
      <c r="C52" s="341"/>
      <c r="D52" s="342"/>
      <c r="E52" s="341"/>
      <c r="F52" s="341"/>
      <c r="G52" s="341"/>
    </row>
    <row r="53" spans="1:7" s="338" customFormat="1" ht="14.25" x14ac:dyDescent="0.2">
      <c r="A53" s="339"/>
      <c r="B53" s="340"/>
      <c r="C53" s="341"/>
      <c r="D53" s="342"/>
      <c r="E53" s="341"/>
      <c r="F53" s="341"/>
      <c r="G53" s="341"/>
    </row>
    <row r="54" spans="1:7" s="344" customFormat="1" x14ac:dyDescent="0.25">
      <c r="A54" s="343"/>
      <c r="B54" s="343"/>
      <c r="C54" s="341"/>
      <c r="D54" s="342"/>
      <c r="E54" s="341"/>
      <c r="F54" s="341"/>
      <c r="G54" s="341"/>
    </row>
    <row r="55" spans="1:7" s="344" customFormat="1" x14ac:dyDescent="0.25">
      <c r="A55" s="343"/>
      <c r="B55" s="343"/>
      <c r="C55" s="341"/>
      <c r="D55" s="342"/>
      <c r="E55" s="341"/>
      <c r="F55" s="341"/>
      <c r="G55" s="341"/>
    </row>
    <row r="56" spans="1:7" s="344" customFormat="1" x14ac:dyDescent="0.25">
      <c r="A56" s="343"/>
      <c r="B56" s="343"/>
      <c r="C56" s="341"/>
      <c r="D56" s="342"/>
      <c r="E56" s="341"/>
      <c r="F56" s="341"/>
      <c r="G56" s="341"/>
    </row>
    <row r="57" spans="1:7" s="345" customFormat="1" ht="15.75" x14ac:dyDescent="0.25">
      <c r="B57" s="352"/>
      <c r="C57" s="346"/>
      <c r="D57" s="346"/>
      <c r="E57" s="351"/>
      <c r="F57" s="346"/>
      <c r="G57" s="346"/>
    </row>
    <row r="58" spans="1:7" x14ac:dyDescent="0.2">
      <c r="B58" s="347"/>
      <c r="E58" s="348"/>
      <c r="F58" s="348"/>
      <c r="G58" s="336"/>
    </row>
    <row r="59" spans="1:7" x14ac:dyDescent="0.2">
      <c r="E59" s="348"/>
    </row>
    <row r="60" spans="1:7" x14ac:dyDescent="0.2">
      <c r="B60" s="347"/>
      <c r="E60" s="348"/>
    </row>
    <row r="61" spans="1:7" x14ac:dyDescent="0.2"/>
    <row r="62" spans="1:7" ht="44.25" x14ac:dyDescent="0.2">
      <c r="D62" s="349"/>
    </row>
    <row r="63" spans="1:7" x14ac:dyDescent="0.2"/>
    <row r="64" spans="1:7" ht="15" customHeight="1" x14ac:dyDescent="0.2">
      <c r="E64" s="350"/>
      <c r="F64" s="350"/>
      <c r="G64" s="350"/>
    </row>
    <row r="65" spans="4:7" ht="15" hidden="1" customHeight="1" x14ac:dyDescent="0.2">
      <c r="D65" s="350"/>
      <c r="E65" s="350"/>
      <c r="F65" s="350"/>
      <c r="G65" s="350"/>
    </row>
    <row r="66" spans="4:7" ht="15" hidden="1" customHeight="1" x14ac:dyDescent="0.2">
      <c r="D66" s="350"/>
      <c r="E66" s="350"/>
      <c r="F66" s="350"/>
      <c r="G66" s="350"/>
    </row>
    <row r="67" spans="4:7" ht="15" hidden="1" customHeight="1" x14ac:dyDescent="0.2">
      <c r="D67" s="350"/>
      <c r="E67" s="350"/>
      <c r="F67" s="350"/>
      <c r="G67" s="350"/>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mergeCells count="14">
    <mergeCell ref="A1:G1"/>
    <mergeCell ref="A3:B3"/>
    <mergeCell ref="A5:B5"/>
    <mergeCell ref="A39:B39"/>
    <mergeCell ref="A2:F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28"/>
  <sheetViews>
    <sheetView showGridLines="0" tabSelected="1" topLeftCell="A164" zoomScaleNormal="100" workbookViewId="0">
      <selection activeCell="AK135" sqref="AK135:AP135"/>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779" t="s">
        <v>913</v>
      </c>
      <c r="B1" s="780"/>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c r="BO1" s="780"/>
      <c r="BP1" s="780"/>
      <c r="BQ1" s="780"/>
      <c r="BR1" s="780"/>
      <c r="BS1" s="780"/>
      <c r="BT1" s="780"/>
      <c r="BU1" s="780"/>
      <c r="BV1" s="780"/>
      <c r="BW1" s="780"/>
      <c r="BX1" s="780"/>
      <c r="BY1" s="780"/>
      <c r="BZ1" s="780"/>
      <c r="CA1" s="780"/>
      <c r="CB1" s="780"/>
      <c r="CC1" s="780"/>
      <c r="CD1" s="780"/>
      <c r="CE1" s="780"/>
      <c r="CF1" s="780"/>
      <c r="CG1" s="780"/>
      <c r="CH1" s="780"/>
      <c r="CI1" s="780"/>
      <c r="CJ1" s="780"/>
      <c r="CK1" s="780"/>
      <c r="CL1" s="780"/>
      <c r="CM1" s="780"/>
      <c r="CN1" s="780"/>
      <c r="CO1" s="780"/>
      <c r="CP1" s="780"/>
      <c r="CQ1" s="780"/>
      <c r="CR1" s="780"/>
      <c r="CS1" s="780"/>
      <c r="CT1" s="780"/>
      <c r="CU1" s="780"/>
      <c r="CV1" s="780"/>
      <c r="CW1" s="780"/>
      <c r="CX1" s="780"/>
      <c r="CY1" s="780"/>
      <c r="CZ1" s="780"/>
      <c r="DA1" s="780"/>
      <c r="DB1" s="780"/>
      <c r="DC1" s="780"/>
      <c r="DD1" s="780"/>
      <c r="DE1" s="781"/>
    </row>
    <row r="2" spans="1:125" ht="17.25" customHeight="1" x14ac:dyDescent="0.25">
      <c r="A2" s="795" t="str">
        <f>'ESTIMACIÓN DE INGRESOS'!A2:C2</f>
        <v>ENTE PÚBLICO:</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c r="AH2" s="796"/>
      <c r="AI2" s="796"/>
      <c r="AJ2" s="796"/>
      <c r="AK2" s="796"/>
      <c r="AL2" s="796"/>
      <c r="AM2" s="796"/>
      <c r="AN2" s="796"/>
      <c r="AO2" s="796"/>
      <c r="AP2" s="796"/>
      <c r="AQ2" s="796"/>
      <c r="AR2" s="796"/>
      <c r="AS2" s="796"/>
      <c r="AT2" s="796"/>
      <c r="AU2" s="796"/>
      <c r="AV2" s="796"/>
      <c r="AW2" s="796"/>
      <c r="AX2" s="796"/>
      <c r="AY2" s="796"/>
      <c r="AZ2" s="796"/>
      <c r="BA2" s="796"/>
      <c r="BB2" s="796"/>
      <c r="BC2" s="796"/>
      <c r="BD2" s="796"/>
      <c r="BE2" s="796"/>
      <c r="BF2" s="796"/>
      <c r="BG2" s="796"/>
      <c r="BH2" s="796"/>
      <c r="BI2" s="796"/>
      <c r="BJ2" s="796"/>
      <c r="BK2" s="796"/>
      <c r="BL2" s="796"/>
      <c r="BM2" s="796"/>
      <c r="BN2" s="796"/>
      <c r="BO2" s="796"/>
      <c r="BP2" s="796"/>
      <c r="BQ2" s="796"/>
      <c r="BR2" s="796"/>
      <c r="BS2" s="796"/>
      <c r="BT2" s="796"/>
      <c r="BU2" s="796"/>
      <c r="BV2" s="796"/>
      <c r="BW2" s="796"/>
      <c r="BX2" s="796"/>
      <c r="BY2" s="796"/>
      <c r="BZ2" s="796"/>
      <c r="CA2" s="796"/>
      <c r="CB2" s="796"/>
      <c r="CC2" s="796"/>
      <c r="CD2" s="796"/>
      <c r="CE2" s="796"/>
      <c r="CF2" s="796"/>
      <c r="CG2" s="796"/>
      <c r="CH2" s="796"/>
      <c r="CI2" s="796"/>
      <c r="CJ2" s="796"/>
      <c r="CK2" s="796"/>
      <c r="CL2" s="796"/>
      <c r="CM2" s="796"/>
      <c r="CN2" s="796"/>
      <c r="CO2" s="796"/>
      <c r="CP2" s="796"/>
      <c r="CQ2" s="796"/>
      <c r="CR2" s="796"/>
      <c r="CS2" s="796"/>
      <c r="CT2" s="796"/>
      <c r="CU2" s="796"/>
      <c r="CV2" s="796"/>
      <c r="CW2" s="796"/>
      <c r="CX2" s="796"/>
      <c r="CY2" s="796"/>
      <c r="CZ2" s="796"/>
      <c r="DA2" s="796"/>
      <c r="DB2" s="796"/>
      <c r="DC2" s="796"/>
      <c r="DD2" s="796"/>
      <c r="DE2" s="797"/>
    </row>
    <row r="3" spans="1:125" s="1" customFormat="1" ht="3" customHeight="1" x14ac:dyDescent="0.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1"/>
      <c r="DC3" s="61"/>
      <c r="DD3" s="61"/>
      <c r="DE3" s="62"/>
    </row>
    <row r="4" spans="1:125" ht="15" customHeight="1" x14ac:dyDescent="0.25">
      <c r="A4" s="782" t="s">
        <v>564</v>
      </c>
      <c r="B4" s="783"/>
      <c r="C4" s="783"/>
      <c r="D4" s="783"/>
      <c r="E4" s="783"/>
      <c r="F4" s="783"/>
      <c r="G4" s="783"/>
      <c r="H4" s="783"/>
      <c r="I4" s="783"/>
      <c r="J4" s="783"/>
      <c r="K4" s="783"/>
      <c r="L4" s="783"/>
      <c r="M4" s="783"/>
      <c r="N4" s="783"/>
      <c r="O4" s="783"/>
      <c r="P4" s="783" t="s">
        <v>565</v>
      </c>
      <c r="Q4" s="783"/>
      <c r="R4" s="783"/>
      <c r="S4" s="783"/>
      <c r="T4" s="783"/>
      <c r="U4" s="783"/>
      <c r="V4" s="783"/>
      <c r="W4" s="783"/>
      <c r="X4" s="783"/>
      <c r="Y4" s="783"/>
      <c r="Z4" s="783"/>
      <c r="AA4" s="783"/>
      <c r="AB4" s="783"/>
      <c r="AC4" s="783"/>
      <c r="AD4" s="783" t="s">
        <v>30</v>
      </c>
      <c r="AE4" s="783"/>
      <c r="AF4" s="783"/>
      <c r="AG4" s="784" t="s">
        <v>569</v>
      </c>
      <c r="AH4" s="784"/>
      <c r="AI4" s="784"/>
      <c r="AJ4" s="785"/>
      <c r="AK4" s="763" t="s">
        <v>568</v>
      </c>
      <c r="AL4" s="764"/>
      <c r="AM4" s="764"/>
      <c r="AN4" s="764"/>
      <c r="AO4" s="764"/>
      <c r="AP4" s="764"/>
      <c r="AQ4" s="764"/>
      <c r="AR4" s="764"/>
      <c r="AS4" s="764"/>
      <c r="AT4" s="764"/>
      <c r="AU4" s="764"/>
      <c r="AV4" s="764"/>
      <c r="AW4" s="764"/>
      <c r="AX4" s="765"/>
      <c r="AY4" s="763">
        <v>131</v>
      </c>
      <c r="AZ4" s="764"/>
      <c r="BA4" s="764"/>
      <c r="BB4" s="764"/>
      <c r="BC4" s="764"/>
      <c r="BD4" s="764"/>
      <c r="BE4" s="764"/>
      <c r="BF4" s="765"/>
      <c r="BG4" s="763">
        <v>132</v>
      </c>
      <c r="BH4" s="764"/>
      <c r="BI4" s="764"/>
      <c r="BJ4" s="764"/>
      <c r="BK4" s="764"/>
      <c r="BL4" s="764"/>
      <c r="BM4" s="764"/>
      <c r="BN4" s="765"/>
      <c r="BO4" s="763">
        <v>132</v>
      </c>
      <c r="BP4" s="764"/>
      <c r="BQ4" s="764"/>
      <c r="BR4" s="764"/>
      <c r="BS4" s="764"/>
      <c r="BT4" s="764"/>
      <c r="BU4" s="764"/>
      <c r="BV4" s="765"/>
      <c r="BW4" s="763">
        <v>133</v>
      </c>
      <c r="BX4" s="764"/>
      <c r="BY4" s="764"/>
      <c r="BZ4" s="764"/>
      <c r="CA4" s="764"/>
      <c r="CB4" s="764"/>
      <c r="CC4" s="764"/>
      <c r="CD4" s="765"/>
      <c r="CE4" s="763">
        <v>134</v>
      </c>
      <c r="CF4" s="764"/>
      <c r="CG4" s="764"/>
      <c r="CH4" s="764"/>
      <c r="CI4" s="764"/>
      <c r="CJ4" s="764"/>
      <c r="CK4" s="764"/>
      <c r="CL4" s="764"/>
      <c r="CM4" s="765"/>
      <c r="CN4" s="786" t="s">
        <v>1136</v>
      </c>
      <c r="CO4" s="787"/>
      <c r="CP4" s="787"/>
      <c r="CQ4" s="787"/>
      <c r="CR4" s="787"/>
      <c r="CS4" s="787"/>
      <c r="CT4" s="787"/>
      <c r="CU4" s="788"/>
      <c r="CV4" s="786" t="s">
        <v>853</v>
      </c>
      <c r="CW4" s="787"/>
      <c r="CX4" s="787"/>
      <c r="CY4" s="787"/>
      <c r="CZ4" s="787"/>
      <c r="DA4" s="787"/>
      <c r="DB4" s="787"/>
      <c r="DC4" s="787"/>
      <c r="DD4" s="787"/>
      <c r="DE4" s="792"/>
    </row>
    <row r="5" spans="1:125" ht="12.75" customHeight="1" x14ac:dyDescent="0.25">
      <c r="A5" s="782"/>
      <c r="B5" s="783"/>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4"/>
      <c r="AH5" s="784"/>
      <c r="AI5" s="784"/>
      <c r="AJ5" s="785"/>
      <c r="AK5" s="766" t="s">
        <v>566</v>
      </c>
      <c r="AL5" s="767"/>
      <c r="AM5" s="767"/>
      <c r="AN5" s="767"/>
      <c r="AO5" s="767"/>
      <c r="AP5" s="767"/>
      <c r="AQ5" s="767"/>
      <c r="AR5" s="767"/>
      <c r="AS5" s="767"/>
      <c r="AT5" s="767"/>
      <c r="AU5" s="767"/>
      <c r="AV5" s="767"/>
      <c r="AW5" s="767"/>
      <c r="AX5" s="768"/>
      <c r="AY5" s="769" t="s">
        <v>570</v>
      </c>
      <c r="AZ5" s="770"/>
      <c r="BA5" s="770"/>
      <c r="BB5" s="770"/>
      <c r="BC5" s="770"/>
      <c r="BD5" s="770"/>
      <c r="BE5" s="770"/>
      <c r="BF5" s="771"/>
      <c r="BG5" s="769" t="s">
        <v>854</v>
      </c>
      <c r="BH5" s="770"/>
      <c r="BI5" s="770"/>
      <c r="BJ5" s="770"/>
      <c r="BK5" s="770"/>
      <c r="BL5" s="770"/>
      <c r="BM5" s="770"/>
      <c r="BN5" s="771"/>
      <c r="BO5" s="769" t="s">
        <v>856</v>
      </c>
      <c r="BP5" s="770"/>
      <c r="BQ5" s="770"/>
      <c r="BR5" s="770"/>
      <c r="BS5" s="770"/>
      <c r="BT5" s="770"/>
      <c r="BU5" s="770"/>
      <c r="BV5" s="771"/>
      <c r="BW5" s="769" t="s">
        <v>852</v>
      </c>
      <c r="BX5" s="773"/>
      <c r="BY5" s="773"/>
      <c r="BZ5" s="773"/>
      <c r="CA5" s="773"/>
      <c r="CB5" s="773"/>
      <c r="CC5" s="773"/>
      <c r="CD5" s="774"/>
      <c r="CE5" s="772" t="s">
        <v>156</v>
      </c>
      <c r="CF5" s="773"/>
      <c r="CG5" s="773"/>
      <c r="CH5" s="773"/>
      <c r="CI5" s="773"/>
      <c r="CJ5" s="773"/>
      <c r="CK5" s="773"/>
      <c r="CL5" s="773"/>
      <c r="CM5" s="774"/>
      <c r="CN5" s="769"/>
      <c r="CO5" s="770"/>
      <c r="CP5" s="770"/>
      <c r="CQ5" s="770"/>
      <c r="CR5" s="770"/>
      <c r="CS5" s="770"/>
      <c r="CT5" s="770"/>
      <c r="CU5" s="771"/>
      <c r="CV5" s="769"/>
      <c r="CW5" s="770"/>
      <c r="CX5" s="770"/>
      <c r="CY5" s="770"/>
      <c r="CZ5" s="770"/>
      <c r="DA5" s="770"/>
      <c r="DB5" s="770"/>
      <c r="DC5" s="770"/>
      <c r="DD5" s="770"/>
      <c r="DE5" s="793"/>
    </row>
    <row r="6" spans="1:125" ht="44.25" customHeight="1" x14ac:dyDescent="0.25">
      <c r="A6" s="782"/>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4"/>
      <c r="AH6" s="784"/>
      <c r="AI6" s="784"/>
      <c r="AJ6" s="784"/>
      <c r="AK6" s="775" t="s">
        <v>567</v>
      </c>
      <c r="AL6" s="775"/>
      <c r="AM6" s="775"/>
      <c r="AN6" s="775"/>
      <c r="AO6" s="775"/>
      <c r="AP6" s="775"/>
      <c r="AQ6" s="775" t="s">
        <v>4</v>
      </c>
      <c r="AR6" s="775"/>
      <c r="AS6" s="775"/>
      <c r="AT6" s="775"/>
      <c r="AU6" s="775"/>
      <c r="AV6" s="775"/>
      <c r="AW6" s="775"/>
      <c r="AX6" s="775"/>
      <c r="AY6" s="776" t="s">
        <v>855</v>
      </c>
      <c r="AZ6" s="777"/>
      <c r="BA6" s="777"/>
      <c r="BB6" s="777"/>
      <c r="BC6" s="777"/>
      <c r="BD6" s="777"/>
      <c r="BE6" s="777"/>
      <c r="BF6" s="778"/>
      <c r="BG6" s="789"/>
      <c r="BH6" s="790"/>
      <c r="BI6" s="790"/>
      <c r="BJ6" s="790"/>
      <c r="BK6" s="790"/>
      <c r="BL6" s="790"/>
      <c r="BM6" s="790"/>
      <c r="BN6" s="791"/>
      <c r="BO6" s="789"/>
      <c r="BP6" s="790"/>
      <c r="BQ6" s="790"/>
      <c r="BR6" s="790"/>
      <c r="BS6" s="790"/>
      <c r="BT6" s="790"/>
      <c r="BU6" s="790"/>
      <c r="BV6" s="791"/>
      <c r="BW6" s="766"/>
      <c r="BX6" s="767"/>
      <c r="BY6" s="767"/>
      <c r="BZ6" s="767"/>
      <c r="CA6" s="767"/>
      <c r="CB6" s="767"/>
      <c r="CC6" s="767"/>
      <c r="CD6" s="768"/>
      <c r="CE6" s="766"/>
      <c r="CF6" s="767"/>
      <c r="CG6" s="767"/>
      <c r="CH6" s="767"/>
      <c r="CI6" s="767"/>
      <c r="CJ6" s="767"/>
      <c r="CK6" s="767"/>
      <c r="CL6" s="767"/>
      <c r="CM6" s="768"/>
      <c r="CN6" s="789"/>
      <c r="CO6" s="790"/>
      <c r="CP6" s="790"/>
      <c r="CQ6" s="790"/>
      <c r="CR6" s="790"/>
      <c r="CS6" s="790"/>
      <c r="CT6" s="790"/>
      <c r="CU6" s="791"/>
      <c r="CV6" s="789"/>
      <c r="CW6" s="790"/>
      <c r="CX6" s="790"/>
      <c r="CY6" s="790"/>
      <c r="CZ6" s="790"/>
      <c r="DA6" s="790"/>
      <c r="DB6" s="790"/>
      <c r="DC6" s="790"/>
      <c r="DD6" s="790"/>
      <c r="DE6" s="794"/>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757"/>
      <c r="AL7" s="757"/>
      <c r="AM7" s="757"/>
      <c r="AN7" s="757"/>
      <c r="AO7" s="757"/>
      <c r="AP7" s="757"/>
      <c r="AQ7" s="758"/>
      <c r="AR7" s="758"/>
      <c r="AS7" s="758"/>
      <c r="AT7" s="758"/>
      <c r="AU7" s="758"/>
      <c r="AV7" s="758"/>
      <c r="AW7" s="758"/>
      <c r="AX7" s="75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744" t="s">
        <v>1359</v>
      </c>
      <c r="B8" s="745"/>
      <c r="C8" s="745"/>
      <c r="D8" s="745"/>
      <c r="E8" s="745"/>
      <c r="F8" s="745"/>
      <c r="G8" s="745"/>
      <c r="H8" s="745"/>
      <c r="I8" s="745"/>
      <c r="J8" s="745"/>
      <c r="K8" s="745"/>
      <c r="L8" s="745"/>
      <c r="M8" s="745"/>
      <c r="N8" s="745"/>
      <c r="O8" s="746"/>
      <c r="P8" s="711" t="s">
        <v>1360</v>
      </c>
      <c r="Q8" s="711"/>
      <c r="R8" s="711"/>
      <c r="S8" s="711"/>
      <c r="T8" s="711"/>
      <c r="U8" s="711"/>
      <c r="V8" s="711"/>
      <c r="W8" s="711"/>
      <c r="X8" s="711"/>
      <c r="Y8" s="711"/>
      <c r="Z8" s="711"/>
      <c r="AA8" s="711"/>
      <c r="AB8" s="711"/>
      <c r="AC8" s="711"/>
      <c r="AD8" s="712"/>
      <c r="AE8" s="712"/>
      <c r="AF8" s="712"/>
      <c r="AG8" s="713">
        <v>9</v>
      </c>
      <c r="AH8" s="713"/>
      <c r="AI8" s="713"/>
      <c r="AJ8" s="713"/>
      <c r="AK8" s="759">
        <v>21588</v>
      </c>
      <c r="AL8" s="759"/>
      <c r="AM8" s="759"/>
      <c r="AN8" s="759"/>
      <c r="AO8" s="759"/>
      <c r="AP8" s="759"/>
      <c r="AQ8" s="717">
        <f>AG8*AK8*12</f>
        <v>2331504</v>
      </c>
      <c r="AR8" s="717"/>
      <c r="AS8" s="717"/>
      <c r="AT8" s="717"/>
      <c r="AU8" s="717"/>
      <c r="AV8" s="717"/>
      <c r="AW8" s="717"/>
      <c r="AX8" s="717"/>
      <c r="AY8" s="726"/>
      <c r="AZ8" s="726"/>
      <c r="BA8" s="726"/>
      <c r="BB8" s="726"/>
      <c r="BC8" s="726"/>
      <c r="BD8" s="726"/>
      <c r="BE8" s="726"/>
      <c r="BF8" s="726"/>
      <c r="BG8" s="721">
        <f>AK8/2/15*10*25%*9*2</f>
        <v>32382</v>
      </c>
      <c r="BH8" s="722"/>
      <c r="BI8" s="722"/>
      <c r="BJ8" s="722"/>
      <c r="BK8" s="722"/>
      <c r="BL8" s="722"/>
      <c r="BM8" s="722"/>
      <c r="BN8" s="722"/>
      <c r="BO8" s="717">
        <f>AQ8/365*50</f>
        <v>319384.10958904109</v>
      </c>
      <c r="BP8" s="717"/>
      <c r="BQ8" s="717"/>
      <c r="BR8" s="717"/>
      <c r="BS8" s="717"/>
      <c r="BT8" s="717"/>
      <c r="BU8" s="717"/>
      <c r="BV8" s="717"/>
      <c r="BW8" s="726"/>
      <c r="BX8" s="726"/>
      <c r="BY8" s="726"/>
      <c r="BZ8" s="726"/>
      <c r="CA8" s="726"/>
      <c r="CB8" s="726"/>
      <c r="CC8" s="726"/>
      <c r="CD8" s="726"/>
      <c r="CE8" s="726"/>
      <c r="CF8" s="726"/>
      <c r="CG8" s="726"/>
      <c r="CH8" s="726"/>
      <c r="CI8" s="726"/>
      <c r="CJ8" s="726"/>
      <c r="CK8" s="726"/>
      <c r="CL8" s="726"/>
      <c r="CM8" s="726"/>
      <c r="CN8" s="726"/>
      <c r="CO8" s="726"/>
      <c r="CP8" s="726"/>
      <c r="CQ8" s="726"/>
      <c r="CR8" s="726"/>
      <c r="CS8" s="726"/>
      <c r="CT8" s="726"/>
      <c r="CU8" s="726"/>
      <c r="CV8" s="717">
        <f>SUM(AQ8:CU8)</f>
        <v>2683270.1095890412</v>
      </c>
      <c r="CW8" s="717"/>
      <c r="CX8" s="717"/>
      <c r="CY8" s="717"/>
      <c r="CZ8" s="717"/>
      <c r="DA8" s="717"/>
      <c r="DB8" s="717"/>
      <c r="DC8" s="717"/>
      <c r="DD8" s="717"/>
      <c r="DE8" s="727"/>
    </row>
    <row r="9" spans="1:125" s="2" customFormat="1" ht="23.25" customHeight="1" x14ac:dyDescent="0.2">
      <c r="A9" s="744" t="s">
        <v>1361</v>
      </c>
      <c r="B9" s="745"/>
      <c r="C9" s="745"/>
      <c r="D9" s="745"/>
      <c r="E9" s="745"/>
      <c r="F9" s="745"/>
      <c r="G9" s="745"/>
      <c r="H9" s="745"/>
      <c r="I9" s="745"/>
      <c r="J9" s="745"/>
      <c r="K9" s="745"/>
      <c r="L9" s="745"/>
      <c r="M9" s="745"/>
      <c r="N9" s="745"/>
      <c r="O9" s="746"/>
      <c r="P9" s="711" t="s">
        <v>1362</v>
      </c>
      <c r="Q9" s="711"/>
      <c r="R9" s="711"/>
      <c r="S9" s="711"/>
      <c r="T9" s="711"/>
      <c r="U9" s="711"/>
      <c r="V9" s="711"/>
      <c r="W9" s="711"/>
      <c r="X9" s="711"/>
      <c r="Y9" s="711"/>
      <c r="Z9" s="711"/>
      <c r="AA9" s="711"/>
      <c r="AB9" s="711"/>
      <c r="AC9" s="711"/>
      <c r="AD9" s="712"/>
      <c r="AE9" s="712"/>
      <c r="AF9" s="712"/>
      <c r="AG9" s="713">
        <v>1</v>
      </c>
      <c r="AH9" s="713"/>
      <c r="AI9" s="713"/>
      <c r="AJ9" s="713"/>
      <c r="AK9" s="714">
        <v>56782</v>
      </c>
      <c r="AL9" s="715"/>
      <c r="AM9" s="715"/>
      <c r="AN9" s="715"/>
      <c r="AO9" s="715"/>
      <c r="AP9" s="716"/>
      <c r="AQ9" s="717">
        <f>AG9*AK9*12</f>
        <v>681384</v>
      </c>
      <c r="AR9" s="717"/>
      <c r="AS9" s="717"/>
      <c r="AT9" s="717"/>
      <c r="AU9" s="717"/>
      <c r="AV9" s="717"/>
      <c r="AW9" s="717"/>
      <c r="AX9" s="717"/>
      <c r="AY9" s="718"/>
      <c r="AZ9" s="719"/>
      <c r="BA9" s="719"/>
      <c r="BB9" s="719"/>
      <c r="BC9" s="719"/>
      <c r="BD9" s="719"/>
      <c r="BE9" s="719"/>
      <c r="BF9" s="720"/>
      <c r="BG9" s="721">
        <f>AK9/2/15*10*25%*1*2</f>
        <v>9463.6666666666661</v>
      </c>
      <c r="BH9" s="722"/>
      <c r="BI9" s="722"/>
      <c r="BJ9" s="722"/>
      <c r="BK9" s="722"/>
      <c r="BL9" s="722"/>
      <c r="BM9" s="722"/>
      <c r="BN9" s="722"/>
      <c r="BO9" s="723">
        <f>AQ9/365*50</f>
        <v>93340.27397260275</v>
      </c>
      <c r="BP9" s="724"/>
      <c r="BQ9" s="724"/>
      <c r="BR9" s="724"/>
      <c r="BS9" s="724"/>
      <c r="BT9" s="724"/>
      <c r="BU9" s="724"/>
      <c r="BV9" s="725"/>
      <c r="BW9" s="726"/>
      <c r="BX9" s="726"/>
      <c r="BY9" s="726"/>
      <c r="BZ9" s="726"/>
      <c r="CA9" s="726"/>
      <c r="CB9" s="726"/>
      <c r="CC9" s="726"/>
      <c r="CD9" s="726"/>
      <c r="CE9" s="726"/>
      <c r="CF9" s="726"/>
      <c r="CG9" s="726"/>
      <c r="CH9" s="726"/>
      <c r="CI9" s="726"/>
      <c r="CJ9" s="726"/>
      <c r="CK9" s="726"/>
      <c r="CL9" s="726"/>
      <c r="CM9" s="726"/>
      <c r="CN9" s="726"/>
      <c r="CO9" s="726"/>
      <c r="CP9" s="726"/>
      <c r="CQ9" s="726"/>
      <c r="CR9" s="726"/>
      <c r="CS9" s="726"/>
      <c r="CT9" s="726"/>
      <c r="CU9" s="726"/>
      <c r="CV9" s="717">
        <f t="shared" ref="CV9:CV74" si="0">SUM(AQ9:CU9)</f>
        <v>784187.94063926942</v>
      </c>
      <c r="CW9" s="717"/>
      <c r="CX9" s="717"/>
      <c r="CY9" s="717"/>
      <c r="CZ9" s="717"/>
      <c r="DA9" s="717"/>
      <c r="DB9" s="717"/>
      <c r="DC9" s="717"/>
      <c r="DD9" s="717"/>
      <c r="DE9" s="727"/>
      <c r="DU9" s="46"/>
    </row>
    <row r="10" spans="1:125" s="2" customFormat="1" ht="23.25" customHeight="1" x14ac:dyDescent="0.2">
      <c r="A10" s="744" t="s">
        <v>1363</v>
      </c>
      <c r="B10" s="745"/>
      <c r="C10" s="745"/>
      <c r="D10" s="745"/>
      <c r="E10" s="745"/>
      <c r="F10" s="745"/>
      <c r="G10" s="745"/>
      <c r="H10" s="745"/>
      <c r="I10" s="745"/>
      <c r="J10" s="745"/>
      <c r="K10" s="745"/>
      <c r="L10" s="745"/>
      <c r="M10" s="745"/>
      <c r="N10" s="745"/>
      <c r="O10" s="746"/>
      <c r="P10" s="711" t="s">
        <v>1362</v>
      </c>
      <c r="Q10" s="711"/>
      <c r="R10" s="711"/>
      <c r="S10" s="711"/>
      <c r="T10" s="711"/>
      <c r="U10" s="711"/>
      <c r="V10" s="711"/>
      <c r="W10" s="711"/>
      <c r="X10" s="711"/>
      <c r="Y10" s="711"/>
      <c r="Z10" s="711"/>
      <c r="AA10" s="711"/>
      <c r="AB10" s="711"/>
      <c r="AC10" s="711"/>
      <c r="AD10" s="712"/>
      <c r="AE10" s="712"/>
      <c r="AF10" s="712"/>
      <c r="AG10" s="713">
        <v>1</v>
      </c>
      <c r="AH10" s="713"/>
      <c r="AI10" s="713"/>
      <c r="AJ10" s="713"/>
      <c r="AK10" s="714">
        <v>12153</v>
      </c>
      <c r="AL10" s="715"/>
      <c r="AM10" s="715"/>
      <c r="AN10" s="715"/>
      <c r="AO10" s="715"/>
      <c r="AP10" s="716"/>
      <c r="AQ10" s="717">
        <f t="shared" ref="AQ10:AQ74" si="1">AG10*AK10*12</f>
        <v>145836</v>
      </c>
      <c r="AR10" s="717"/>
      <c r="AS10" s="717"/>
      <c r="AT10" s="717"/>
      <c r="AU10" s="717"/>
      <c r="AV10" s="717"/>
      <c r="AW10" s="717"/>
      <c r="AX10" s="717"/>
      <c r="AY10" s="718"/>
      <c r="AZ10" s="719"/>
      <c r="BA10" s="719"/>
      <c r="BB10" s="719"/>
      <c r="BC10" s="719"/>
      <c r="BD10" s="719"/>
      <c r="BE10" s="719"/>
      <c r="BF10" s="720"/>
      <c r="BG10" s="721">
        <f t="shared" ref="BG10:BG73" si="2">AK10/2/15*10*25%*1*2</f>
        <v>2025.5</v>
      </c>
      <c r="BH10" s="722"/>
      <c r="BI10" s="722"/>
      <c r="BJ10" s="722"/>
      <c r="BK10" s="722"/>
      <c r="BL10" s="722"/>
      <c r="BM10" s="722"/>
      <c r="BN10" s="722"/>
      <c r="BO10" s="723">
        <f t="shared" ref="BO10:BO74" si="3">AQ10/365*50</f>
        <v>19977.534246575342</v>
      </c>
      <c r="BP10" s="724"/>
      <c r="BQ10" s="724"/>
      <c r="BR10" s="724"/>
      <c r="BS10" s="724"/>
      <c r="BT10" s="724"/>
      <c r="BU10" s="724"/>
      <c r="BV10" s="725"/>
      <c r="BW10" s="726"/>
      <c r="BX10" s="726"/>
      <c r="BY10" s="726"/>
      <c r="BZ10" s="726"/>
      <c r="CA10" s="726"/>
      <c r="CB10" s="726"/>
      <c r="CC10" s="726"/>
      <c r="CD10" s="726"/>
      <c r="CE10" s="726"/>
      <c r="CF10" s="726"/>
      <c r="CG10" s="726"/>
      <c r="CH10" s="726"/>
      <c r="CI10" s="726"/>
      <c r="CJ10" s="726"/>
      <c r="CK10" s="726"/>
      <c r="CL10" s="726"/>
      <c r="CM10" s="726"/>
      <c r="CN10" s="726"/>
      <c r="CO10" s="726"/>
      <c r="CP10" s="726"/>
      <c r="CQ10" s="726"/>
      <c r="CR10" s="726"/>
      <c r="CS10" s="726"/>
      <c r="CT10" s="726"/>
      <c r="CU10" s="726"/>
      <c r="CV10" s="717">
        <f t="shared" si="0"/>
        <v>167839.03424657535</v>
      </c>
      <c r="CW10" s="717"/>
      <c r="CX10" s="717"/>
      <c r="CY10" s="717"/>
      <c r="CZ10" s="717"/>
      <c r="DA10" s="717"/>
      <c r="DB10" s="717"/>
      <c r="DC10" s="717"/>
      <c r="DD10" s="717"/>
      <c r="DE10" s="727"/>
      <c r="DU10" s="46"/>
    </row>
    <row r="11" spans="1:125" s="2" customFormat="1" ht="23.25" customHeight="1" x14ac:dyDescent="0.2">
      <c r="A11" s="744" t="s">
        <v>1364</v>
      </c>
      <c r="B11" s="745"/>
      <c r="C11" s="745"/>
      <c r="D11" s="745"/>
      <c r="E11" s="745"/>
      <c r="F11" s="745"/>
      <c r="G11" s="745"/>
      <c r="H11" s="745"/>
      <c r="I11" s="745"/>
      <c r="J11" s="745"/>
      <c r="K11" s="745"/>
      <c r="L11" s="745"/>
      <c r="M11" s="745"/>
      <c r="N11" s="745"/>
      <c r="O11" s="746"/>
      <c r="P11" s="711" t="s">
        <v>1362</v>
      </c>
      <c r="Q11" s="711"/>
      <c r="R11" s="711"/>
      <c r="S11" s="711"/>
      <c r="T11" s="711"/>
      <c r="U11" s="711"/>
      <c r="V11" s="711"/>
      <c r="W11" s="711"/>
      <c r="X11" s="711"/>
      <c r="Y11" s="711"/>
      <c r="Z11" s="711"/>
      <c r="AA11" s="711"/>
      <c r="AB11" s="711"/>
      <c r="AC11" s="711"/>
      <c r="AD11" s="712"/>
      <c r="AE11" s="712"/>
      <c r="AF11" s="712"/>
      <c r="AG11" s="713">
        <v>1</v>
      </c>
      <c r="AH11" s="713"/>
      <c r="AI11" s="713"/>
      <c r="AJ11" s="713"/>
      <c r="AK11" s="714">
        <v>13589</v>
      </c>
      <c r="AL11" s="715"/>
      <c r="AM11" s="715"/>
      <c r="AN11" s="715"/>
      <c r="AO11" s="715"/>
      <c r="AP11" s="716"/>
      <c r="AQ11" s="717">
        <f t="shared" si="1"/>
        <v>163068</v>
      </c>
      <c r="AR11" s="717"/>
      <c r="AS11" s="717"/>
      <c r="AT11" s="717"/>
      <c r="AU11" s="717"/>
      <c r="AV11" s="717"/>
      <c r="AW11" s="717"/>
      <c r="AX11" s="717"/>
      <c r="AY11" s="760"/>
      <c r="AZ11" s="761"/>
      <c r="BA11" s="761"/>
      <c r="BB11" s="761"/>
      <c r="BC11" s="761"/>
      <c r="BD11" s="761"/>
      <c r="BE11" s="761"/>
      <c r="BF11" s="762"/>
      <c r="BG11" s="721">
        <f t="shared" si="2"/>
        <v>2264.833333333333</v>
      </c>
      <c r="BH11" s="722"/>
      <c r="BI11" s="722"/>
      <c r="BJ11" s="722"/>
      <c r="BK11" s="722"/>
      <c r="BL11" s="722"/>
      <c r="BM11" s="722"/>
      <c r="BN11" s="722"/>
      <c r="BO11" s="723">
        <f t="shared" si="3"/>
        <v>22338.082191780821</v>
      </c>
      <c r="BP11" s="724"/>
      <c r="BQ11" s="724"/>
      <c r="BR11" s="724"/>
      <c r="BS11" s="724"/>
      <c r="BT11" s="724"/>
      <c r="BU11" s="724"/>
      <c r="BV11" s="725"/>
      <c r="BW11" s="726"/>
      <c r="BX11" s="726"/>
      <c r="BY11" s="726"/>
      <c r="BZ11" s="726"/>
      <c r="CA11" s="726"/>
      <c r="CB11" s="726"/>
      <c r="CC11" s="726"/>
      <c r="CD11" s="726"/>
      <c r="CE11" s="726"/>
      <c r="CF11" s="726"/>
      <c r="CG11" s="726"/>
      <c r="CH11" s="726"/>
      <c r="CI11" s="726"/>
      <c r="CJ11" s="726"/>
      <c r="CK11" s="726"/>
      <c r="CL11" s="726"/>
      <c r="CM11" s="726"/>
      <c r="CN11" s="726"/>
      <c r="CO11" s="726"/>
      <c r="CP11" s="726"/>
      <c r="CQ11" s="726"/>
      <c r="CR11" s="726"/>
      <c r="CS11" s="726"/>
      <c r="CT11" s="726"/>
      <c r="CU11" s="726"/>
      <c r="CV11" s="717">
        <f t="shared" si="0"/>
        <v>187670.91552511416</v>
      </c>
      <c r="CW11" s="717"/>
      <c r="CX11" s="717"/>
      <c r="CY11" s="717"/>
      <c r="CZ11" s="717"/>
      <c r="DA11" s="717"/>
      <c r="DB11" s="717"/>
      <c r="DC11" s="717"/>
      <c r="DD11" s="717"/>
      <c r="DE11" s="727"/>
      <c r="DU11" s="47"/>
    </row>
    <row r="12" spans="1:125" s="2" customFormat="1" ht="23.25" customHeight="1" x14ac:dyDescent="0.2">
      <c r="A12" s="744" t="s">
        <v>1365</v>
      </c>
      <c r="B12" s="745"/>
      <c r="C12" s="745"/>
      <c r="D12" s="745"/>
      <c r="E12" s="745"/>
      <c r="F12" s="745"/>
      <c r="G12" s="745"/>
      <c r="H12" s="745"/>
      <c r="I12" s="745"/>
      <c r="J12" s="745"/>
      <c r="K12" s="745"/>
      <c r="L12" s="745"/>
      <c r="M12" s="745"/>
      <c r="N12" s="745"/>
      <c r="O12" s="746"/>
      <c r="P12" s="711" t="s">
        <v>1362</v>
      </c>
      <c r="Q12" s="711"/>
      <c r="R12" s="711"/>
      <c r="S12" s="711"/>
      <c r="T12" s="711"/>
      <c r="U12" s="711"/>
      <c r="V12" s="711"/>
      <c r="W12" s="711"/>
      <c r="X12" s="711"/>
      <c r="Y12" s="711"/>
      <c r="Z12" s="711"/>
      <c r="AA12" s="711"/>
      <c r="AB12" s="711"/>
      <c r="AC12" s="711"/>
      <c r="AD12" s="712"/>
      <c r="AE12" s="712"/>
      <c r="AF12" s="712"/>
      <c r="AG12" s="713">
        <v>1</v>
      </c>
      <c r="AH12" s="713"/>
      <c r="AI12" s="713"/>
      <c r="AJ12" s="713"/>
      <c r="AK12" s="714">
        <v>6398</v>
      </c>
      <c r="AL12" s="715"/>
      <c r="AM12" s="715"/>
      <c r="AN12" s="715"/>
      <c r="AO12" s="715"/>
      <c r="AP12" s="716"/>
      <c r="AQ12" s="717">
        <f>AG12*AK12*12</f>
        <v>76776</v>
      </c>
      <c r="AR12" s="717"/>
      <c r="AS12" s="717"/>
      <c r="AT12" s="717"/>
      <c r="AU12" s="717"/>
      <c r="AV12" s="717"/>
      <c r="AW12" s="717"/>
      <c r="AX12" s="717"/>
      <c r="AY12" s="754"/>
      <c r="AZ12" s="755"/>
      <c r="BA12" s="755"/>
      <c r="BB12" s="755"/>
      <c r="BC12" s="755"/>
      <c r="BD12" s="755"/>
      <c r="BE12" s="755"/>
      <c r="BF12" s="756"/>
      <c r="BG12" s="721">
        <f t="shared" si="2"/>
        <v>1066.3333333333335</v>
      </c>
      <c r="BH12" s="722"/>
      <c r="BI12" s="722"/>
      <c r="BJ12" s="722"/>
      <c r="BK12" s="722"/>
      <c r="BL12" s="722"/>
      <c r="BM12" s="722"/>
      <c r="BN12" s="722"/>
      <c r="BO12" s="723">
        <f>AQ12/365*50</f>
        <v>10517.260273972603</v>
      </c>
      <c r="BP12" s="724"/>
      <c r="BQ12" s="724"/>
      <c r="BR12" s="724"/>
      <c r="BS12" s="724"/>
      <c r="BT12" s="724"/>
      <c r="BU12" s="724"/>
      <c r="BV12" s="725"/>
      <c r="BW12" s="726"/>
      <c r="BX12" s="726"/>
      <c r="BY12" s="726"/>
      <c r="BZ12" s="726"/>
      <c r="CA12" s="726"/>
      <c r="CB12" s="726"/>
      <c r="CC12" s="726"/>
      <c r="CD12" s="726"/>
      <c r="CE12" s="726"/>
      <c r="CF12" s="726"/>
      <c r="CG12" s="726"/>
      <c r="CH12" s="726"/>
      <c r="CI12" s="726"/>
      <c r="CJ12" s="726"/>
      <c r="CK12" s="726"/>
      <c r="CL12" s="726"/>
      <c r="CM12" s="726"/>
      <c r="CN12" s="726"/>
      <c r="CO12" s="726"/>
      <c r="CP12" s="726"/>
      <c r="CQ12" s="726"/>
      <c r="CR12" s="726"/>
      <c r="CS12" s="726"/>
      <c r="CT12" s="726"/>
      <c r="CU12" s="726"/>
      <c r="CV12" s="717">
        <f>SUM(AQ12:CU12)</f>
        <v>88359.593607305927</v>
      </c>
      <c r="CW12" s="717"/>
      <c r="CX12" s="717"/>
      <c r="CY12" s="717"/>
      <c r="CZ12" s="717"/>
      <c r="DA12" s="717"/>
      <c r="DB12" s="717"/>
      <c r="DC12" s="717"/>
      <c r="DD12" s="717"/>
      <c r="DE12" s="727"/>
    </row>
    <row r="13" spans="1:125" s="2" customFormat="1" ht="23.25" customHeight="1" x14ac:dyDescent="0.2">
      <c r="A13" s="744" t="s">
        <v>1366</v>
      </c>
      <c r="B13" s="745"/>
      <c r="C13" s="745"/>
      <c r="D13" s="745"/>
      <c r="E13" s="745"/>
      <c r="F13" s="745"/>
      <c r="G13" s="745"/>
      <c r="H13" s="745"/>
      <c r="I13" s="745"/>
      <c r="J13" s="745"/>
      <c r="K13" s="745"/>
      <c r="L13" s="745"/>
      <c r="M13" s="745"/>
      <c r="N13" s="745"/>
      <c r="O13" s="746"/>
      <c r="P13" s="711" t="s">
        <v>1367</v>
      </c>
      <c r="Q13" s="711"/>
      <c r="R13" s="711"/>
      <c r="S13" s="711"/>
      <c r="T13" s="711"/>
      <c r="U13" s="711"/>
      <c r="V13" s="711"/>
      <c r="W13" s="711"/>
      <c r="X13" s="711"/>
      <c r="Y13" s="711"/>
      <c r="Z13" s="711"/>
      <c r="AA13" s="711"/>
      <c r="AB13" s="711"/>
      <c r="AC13" s="711"/>
      <c r="AD13" s="712"/>
      <c r="AE13" s="712"/>
      <c r="AF13" s="712"/>
      <c r="AG13" s="713">
        <v>1</v>
      </c>
      <c r="AH13" s="713"/>
      <c r="AI13" s="713"/>
      <c r="AJ13" s="713"/>
      <c r="AK13" s="714">
        <v>29118</v>
      </c>
      <c r="AL13" s="715"/>
      <c r="AM13" s="715"/>
      <c r="AN13" s="715"/>
      <c r="AO13" s="715"/>
      <c r="AP13" s="716"/>
      <c r="AQ13" s="717">
        <f t="shared" si="1"/>
        <v>349416</v>
      </c>
      <c r="AR13" s="717"/>
      <c r="AS13" s="717"/>
      <c r="AT13" s="717"/>
      <c r="AU13" s="717"/>
      <c r="AV13" s="717"/>
      <c r="AW13" s="717"/>
      <c r="AX13" s="717"/>
      <c r="AY13" s="754"/>
      <c r="AZ13" s="755"/>
      <c r="BA13" s="755"/>
      <c r="BB13" s="755"/>
      <c r="BC13" s="755"/>
      <c r="BD13" s="755"/>
      <c r="BE13" s="755"/>
      <c r="BF13" s="756"/>
      <c r="BG13" s="721">
        <f t="shared" si="2"/>
        <v>4853</v>
      </c>
      <c r="BH13" s="722"/>
      <c r="BI13" s="722"/>
      <c r="BJ13" s="722"/>
      <c r="BK13" s="722"/>
      <c r="BL13" s="722"/>
      <c r="BM13" s="722"/>
      <c r="BN13" s="722"/>
      <c r="BO13" s="723">
        <f t="shared" si="3"/>
        <v>47865.205479452052</v>
      </c>
      <c r="BP13" s="724"/>
      <c r="BQ13" s="724"/>
      <c r="BR13" s="724"/>
      <c r="BS13" s="724"/>
      <c r="BT13" s="724"/>
      <c r="BU13" s="724"/>
      <c r="BV13" s="725"/>
      <c r="BW13" s="726"/>
      <c r="BX13" s="726"/>
      <c r="BY13" s="726"/>
      <c r="BZ13" s="726"/>
      <c r="CA13" s="726"/>
      <c r="CB13" s="726"/>
      <c r="CC13" s="726"/>
      <c r="CD13" s="726"/>
      <c r="CE13" s="726"/>
      <c r="CF13" s="726"/>
      <c r="CG13" s="726"/>
      <c r="CH13" s="726"/>
      <c r="CI13" s="726"/>
      <c r="CJ13" s="726"/>
      <c r="CK13" s="726"/>
      <c r="CL13" s="726"/>
      <c r="CM13" s="726"/>
      <c r="CN13" s="726"/>
      <c r="CO13" s="726"/>
      <c r="CP13" s="726"/>
      <c r="CQ13" s="726"/>
      <c r="CR13" s="726"/>
      <c r="CS13" s="726"/>
      <c r="CT13" s="726"/>
      <c r="CU13" s="726"/>
      <c r="CV13" s="717">
        <f t="shared" si="0"/>
        <v>402134.20547945204</v>
      </c>
      <c r="CW13" s="717"/>
      <c r="CX13" s="717"/>
      <c r="CY13" s="717"/>
      <c r="CZ13" s="717"/>
      <c r="DA13" s="717"/>
      <c r="DB13" s="717"/>
      <c r="DC13" s="717"/>
      <c r="DD13" s="717"/>
      <c r="DE13" s="727"/>
    </row>
    <row r="14" spans="1:125" s="2" customFormat="1" ht="23.25" customHeight="1" x14ac:dyDescent="0.2">
      <c r="A14" s="744" t="s">
        <v>1368</v>
      </c>
      <c r="B14" s="745"/>
      <c r="C14" s="745"/>
      <c r="D14" s="745"/>
      <c r="E14" s="745"/>
      <c r="F14" s="745"/>
      <c r="G14" s="745"/>
      <c r="H14" s="745"/>
      <c r="I14" s="745"/>
      <c r="J14" s="745"/>
      <c r="K14" s="745"/>
      <c r="L14" s="745"/>
      <c r="M14" s="745"/>
      <c r="N14" s="745"/>
      <c r="O14" s="746"/>
      <c r="P14" s="711" t="s">
        <v>1367</v>
      </c>
      <c r="Q14" s="711"/>
      <c r="R14" s="711"/>
      <c r="S14" s="711"/>
      <c r="T14" s="711"/>
      <c r="U14" s="711"/>
      <c r="V14" s="711"/>
      <c r="W14" s="711"/>
      <c r="X14" s="711"/>
      <c r="Y14" s="711"/>
      <c r="Z14" s="711"/>
      <c r="AA14" s="711"/>
      <c r="AB14" s="711"/>
      <c r="AC14" s="711"/>
      <c r="AD14" s="712"/>
      <c r="AE14" s="712"/>
      <c r="AF14" s="712"/>
      <c r="AG14" s="713">
        <v>1</v>
      </c>
      <c r="AH14" s="713"/>
      <c r="AI14" s="713"/>
      <c r="AJ14" s="713"/>
      <c r="AK14" s="714">
        <v>9527</v>
      </c>
      <c r="AL14" s="715"/>
      <c r="AM14" s="715"/>
      <c r="AN14" s="715"/>
      <c r="AO14" s="715"/>
      <c r="AP14" s="716"/>
      <c r="AQ14" s="717">
        <f t="shared" si="1"/>
        <v>114324</v>
      </c>
      <c r="AR14" s="717"/>
      <c r="AS14" s="717"/>
      <c r="AT14" s="717"/>
      <c r="AU14" s="717"/>
      <c r="AV14" s="717"/>
      <c r="AW14" s="717"/>
      <c r="AX14" s="717"/>
      <c r="AY14" s="718"/>
      <c r="AZ14" s="719"/>
      <c r="BA14" s="719"/>
      <c r="BB14" s="719"/>
      <c r="BC14" s="719"/>
      <c r="BD14" s="719"/>
      <c r="BE14" s="719"/>
      <c r="BF14" s="720"/>
      <c r="BG14" s="721">
        <f t="shared" si="2"/>
        <v>1587.8333333333333</v>
      </c>
      <c r="BH14" s="722"/>
      <c r="BI14" s="722"/>
      <c r="BJ14" s="722"/>
      <c r="BK14" s="722"/>
      <c r="BL14" s="722"/>
      <c r="BM14" s="722"/>
      <c r="BN14" s="722"/>
      <c r="BO14" s="723">
        <f t="shared" si="3"/>
        <v>15660.821917808218</v>
      </c>
      <c r="BP14" s="724"/>
      <c r="BQ14" s="724"/>
      <c r="BR14" s="724"/>
      <c r="BS14" s="724"/>
      <c r="BT14" s="724"/>
      <c r="BU14" s="724"/>
      <c r="BV14" s="725"/>
      <c r="BW14" s="726"/>
      <c r="BX14" s="726"/>
      <c r="BY14" s="726"/>
      <c r="BZ14" s="726"/>
      <c r="CA14" s="726"/>
      <c r="CB14" s="726"/>
      <c r="CC14" s="726"/>
      <c r="CD14" s="726"/>
      <c r="CE14" s="726"/>
      <c r="CF14" s="726"/>
      <c r="CG14" s="726"/>
      <c r="CH14" s="726"/>
      <c r="CI14" s="726"/>
      <c r="CJ14" s="726"/>
      <c r="CK14" s="726"/>
      <c r="CL14" s="726"/>
      <c r="CM14" s="726"/>
      <c r="CN14" s="726"/>
      <c r="CO14" s="726"/>
      <c r="CP14" s="726"/>
      <c r="CQ14" s="726"/>
      <c r="CR14" s="726"/>
      <c r="CS14" s="726"/>
      <c r="CT14" s="726"/>
      <c r="CU14" s="726"/>
      <c r="CV14" s="717">
        <f t="shared" si="0"/>
        <v>131572.65525114155</v>
      </c>
      <c r="CW14" s="717"/>
      <c r="CX14" s="717"/>
      <c r="CY14" s="717"/>
      <c r="CZ14" s="717"/>
      <c r="DA14" s="717"/>
      <c r="DB14" s="717"/>
      <c r="DC14" s="717"/>
      <c r="DD14" s="717"/>
      <c r="DE14" s="727"/>
    </row>
    <row r="15" spans="1:125" s="2" customFormat="1" ht="23.25" customHeight="1" x14ac:dyDescent="0.2">
      <c r="A15" s="744" t="s">
        <v>1365</v>
      </c>
      <c r="B15" s="745"/>
      <c r="C15" s="745"/>
      <c r="D15" s="745"/>
      <c r="E15" s="745"/>
      <c r="F15" s="745"/>
      <c r="G15" s="745"/>
      <c r="H15" s="745"/>
      <c r="I15" s="745"/>
      <c r="J15" s="745"/>
      <c r="K15" s="745"/>
      <c r="L15" s="745"/>
      <c r="M15" s="745"/>
      <c r="N15" s="745"/>
      <c r="O15" s="746"/>
      <c r="P15" s="753" t="s">
        <v>1367</v>
      </c>
      <c r="Q15" s="753"/>
      <c r="R15" s="753"/>
      <c r="S15" s="753"/>
      <c r="T15" s="753"/>
      <c r="U15" s="753"/>
      <c r="V15" s="753"/>
      <c r="W15" s="753"/>
      <c r="X15" s="753"/>
      <c r="Y15" s="753"/>
      <c r="Z15" s="753"/>
      <c r="AA15" s="753"/>
      <c r="AB15" s="753"/>
      <c r="AC15" s="753"/>
      <c r="AD15" s="712"/>
      <c r="AE15" s="712"/>
      <c r="AF15" s="712"/>
      <c r="AG15" s="713">
        <v>1</v>
      </c>
      <c r="AH15" s="713"/>
      <c r="AI15" s="713"/>
      <c r="AJ15" s="713"/>
      <c r="AK15" s="714">
        <v>8336.43</v>
      </c>
      <c r="AL15" s="715"/>
      <c r="AM15" s="715"/>
      <c r="AN15" s="715"/>
      <c r="AO15" s="715"/>
      <c r="AP15" s="716"/>
      <c r="AQ15" s="717">
        <f>AG15*AK15*12</f>
        <v>100037.16</v>
      </c>
      <c r="AR15" s="717"/>
      <c r="AS15" s="717"/>
      <c r="AT15" s="717"/>
      <c r="AU15" s="717"/>
      <c r="AV15" s="717"/>
      <c r="AW15" s="717"/>
      <c r="AX15" s="717"/>
      <c r="AY15" s="718"/>
      <c r="AZ15" s="719"/>
      <c r="BA15" s="719"/>
      <c r="BB15" s="719"/>
      <c r="BC15" s="719"/>
      <c r="BD15" s="719"/>
      <c r="BE15" s="719"/>
      <c r="BF15" s="720"/>
      <c r="BG15" s="721">
        <f t="shared" si="2"/>
        <v>1389.4050000000002</v>
      </c>
      <c r="BH15" s="722"/>
      <c r="BI15" s="722"/>
      <c r="BJ15" s="722"/>
      <c r="BK15" s="722"/>
      <c r="BL15" s="722"/>
      <c r="BM15" s="722"/>
      <c r="BN15" s="722"/>
      <c r="BO15" s="723">
        <f t="shared" si="3"/>
        <v>13703.720547945208</v>
      </c>
      <c r="BP15" s="724"/>
      <c r="BQ15" s="724"/>
      <c r="BR15" s="724"/>
      <c r="BS15" s="724"/>
      <c r="BT15" s="724"/>
      <c r="BU15" s="724"/>
      <c r="BV15" s="725"/>
      <c r="BW15" s="726"/>
      <c r="BX15" s="726"/>
      <c r="BY15" s="726"/>
      <c r="BZ15" s="726"/>
      <c r="CA15" s="726"/>
      <c r="CB15" s="726"/>
      <c r="CC15" s="726"/>
      <c r="CD15" s="726"/>
      <c r="CE15" s="726"/>
      <c r="CF15" s="726"/>
      <c r="CG15" s="726"/>
      <c r="CH15" s="726"/>
      <c r="CI15" s="726"/>
      <c r="CJ15" s="726"/>
      <c r="CK15" s="726"/>
      <c r="CL15" s="726"/>
      <c r="CM15" s="726"/>
      <c r="CN15" s="726"/>
      <c r="CO15" s="726"/>
      <c r="CP15" s="726"/>
      <c r="CQ15" s="726"/>
      <c r="CR15" s="726"/>
      <c r="CS15" s="726"/>
      <c r="CT15" s="726"/>
      <c r="CU15" s="726"/>
      <c r="CV15" s="717">
        <f t="shared" si="0"/>
        <v>115130.28554794521</v>
      </c>
      <c r="CW15" s="717"/>
      <c r="CX15" s="717"/>
      <c r="CY15" s="717"/>
      <c r="CZ15" s="717"/>
      <c r="DA15" s="717"/>
      <c r="DB15" s="717"/>
      <c r="DC15" s="717"/>
      <c r="DD15" s="717"/>
      <c r="DE15" s="727"/>
    </row>
    <row r="16" spans="1:125" s="2" customFormat="1" ht="23.25" customHeight="1" x14ac:dyDescent="0.2">
      <c r="A16" s="744" t="s">
        <v>1369</v>
      </c>
      <c r="B16" s="745"/>
      <c r="C16" s="745"/>
      <c r="D16" s="745"/>
      <c r="E16" s="745"/>
      <c r="F16" s="745"/>
      <c r="G16" s="745"/>
      <c r="H16" s="745"/>
      <c r="I16" s="745"/>
      <c r="J16" s="745"/>
      <c r="K16" s="745"/>
      <c r="L16" s="745"/>
      <c r="M16" s="745"/>
      <c r="N16" s="745"/>
      <c r="O16" s="746"/>
      <c r="P16" s="753" t="s">
        <v>1370</v>
      </c>
      <c r="Q16" s="753"/>
      <c r="R16" s="753"/>
      <c r="S16" s="753"/>
      <c r="T16" s="753"/>
      <c r="U16" s="753"/>
      <c r="V16" s="753"/>
      <c r="W16" s="753"/>
      <c r="X16" s="753"/>
      <c r="Y16" s="753"/>
      <c r="Z16" s="753"/>
      <c r="AA16" s="753"/>
      <c r="AB16" s="753"/>
      <c r="AC16" s="753"/>
      <c r="AD16" s="712"/>
      <c r="AE16" s="712"/>
      <c r="AF16" s="712"/>
      <c r="AG16" s="713">
        <v>1</v>
      </c>
      <c r="AH16" s="713"/>
      <c r="AI16" s="713"/>
      <c r="AJ16" s="713"/>
      <c r="AK16" s="714">
        <v>29118</v>
      </c>
      <c r="AL16" s="715"/>
      <c r="AM16" s="715"/>
      <c r="AN16" s="715"/>
      <c r="AO16" s="715"/>
      <c r="AP16" s="716"/>
      <c r="AQ16" s="717">
        <f>AG16*AK16*12</f>
        <v>349416</v>
      </c>
      <c r="AR16" s="717"/>
      <c r="AS16" s="717"/>
      <c r="AT16" s="717"/>
      <c r="AU16" s="717"/>
      <c r="AV16" s="717"/>
      <c r="AW16" s="717"/>
      <c r="AX16" s="717"/>
      <c r="AY16" s="718"/>
      <c r="AZ16" s="719"/>
      <c r="BA16" s="719"/>
      <c r="BB16" s="719"/>
      <c r="BC16" s="719"/>
      <c r="BD16" s="719"/>
      <c r="BE16" s="719"/>
      <c r="BF16" s="720"/>
      <c r="BG16" s="721">
        <f t="shared" si="2"/>
        <v>4853</v>
      </c>
      <c r="BH16" s="722"/>
      <c r="BI16" s="722"/>
      <c r="BJ16" s="722"/>
      <c r="BK16" s="722"/>
      <c r="BL16" s="722"/>
      <c r="BM16" s="722"/>
      <c r="BN16" s="722"/>
      <c r="BO16" s="723">
        <f t="shared" si="3"/>
        <v>47865.205479452052</v>
      </c>
      <c r="BP16" s="724"/>
      <c r="BQ16" s="724"/>
      <c r="BR16" s="724"/>
      <c r="BS16" s="724"/>
      <c r="BT16" s="724"/>
      <c r="BU16" s="724"/>
      <c r="BV16" s="725"/>
      <c r="BW16" s="726"/>
      <c r="BX16" s="726"/>
      <c r="BY16" s="726"/>
      <c r="BZ16" s="726"/>
      <c r="CA16" s="726"/>
      <c r="CB16" s="726"/>
      <c r="CC16" s="726"/>
      <c r="CD16" s="726"/>
      <c r="CE16" s="726"/>
      <c r="CF16" s="726"/>
      <c r="CG16" s="726"/>
      <c r="CH16" s="726"/>
      <c r="CI16" s="726"/>
      <c r="CJ16" s="726"/>
      <c r="CK16" s="726"/>
      <c r="CL16" s="726"/>
      <c r="CM16" s="726"/>
      <c r="CN16" s="726"/>
      <c r="CO16" s="726"/>
      <c r="CP16" s="726"/>
      <c r="CQ16" s="726"/>
      <c r="CR16" s="726"/>
      <c r="CS16" s="726"/>
      <c r="CT16" s="726"/>
      <c r="CU16" s="726"/>
      <c r="CV16" s="717">
        <f>SUM(AQ16:CU16)</f>
        <v>402134.20547945204</v>
      </c>
      <c r="CW16" s="717"/>
      <c r="CX16" s="717"/>
      <c r="CY16" s="717"/>
      <c r="CZ16" s="717"/>
      <c r="DA16" s="717"/>
      <c r="DB16" s="717"/>
      <c r="DC16" s="717"/>
      <c r="DD16" s="717"/>
      <c r="DE16" s="727"/>
    </row>
    <row r="17" spans="1:125" s="2" customFormat="1" ht="23.25" customHeight="1" x14ac:dyDescent="0.2">
      <c r="A17" s="709" t="s">
        <v>1365</v>
      </c>
      <c r="B17" s="710"/>
      <c r="C17" s="710"/>
      <c r="D17" s="710"/>
      <c r="E17" s="710"/>
      <c r="F17" s="710"/>
      <c r="G17" s="710"/>
      <c r="H17" s="710"/>
      <c r="I17" s="710"/>
      <c r="J17" s="710"/>
      <c r="K17" s="710"/>
      <c r="L17" s="710"/>
      <c r="M17" s="710"/>
      <c r="N17" s="710"/>
      <c r="O17" s="710"/>
      <c r="P17" s="753" t="s">
        <v>1370</v>
      </c>
      <c r="Q17" s="753"/>
      <c r="R17" s="753"/>
      <c r="S17" s="753"/>
      <c r="T17" s="753"/>
      <c r="U17" s="753"/>
      <c r="V17" s="753"/>
      <c r="W17" s="753"/>
      <c r="X17" s="753"/>
      <c r="Y17" s="753"/>
      <c r="Z17" s="753"/>
      <c r="AA17" s="753"/>
      <c r="AB17" s="753"/>
      <c r="AC17" s="753"/>
      <c r="AD17" s="712"/>
      <c r="AE17" s="712"/>
      <c r="AF17" s="712"/>
      <c r="AG17" s="713">
        <v>1</v>
      </c>
      <c r="AH17" s="713"/>
      <c r="AI17" s="713"/>
      <c r="AJ17" s="713"/>
      <c r="AK17" s="714">
        <v>6907</v>
      </c>
      <c r="AL17" s="715"/>
      <c r="AM17" s="715"/>
      <c r="AN17" s="715"/>
      <c r="AO17" s="715"/>
      <c r="AP17" s="716"/>
      <c r="AQ17" s="717">
        <f>AG17*AK17*12</f>
        <v>82884</v>
      </c>
      <c r="AR17" s="717"/>
      <c r="AS17" s="717"/>
      <c r="AT17" s="717"/>
      <c r="AU17" s="717"/>
      <c r="AV17" s="717"/>
      <c r="AW17" s="717"/>
      <c r="AX17" s="717"/>
      <c r="AY17" s="718"/>
      <c r="AZ17" s="719"/>
      <c r="BA17" s="719"/>
      <c r="BB17" s="719"/>
      <c r="BC17" s="719"/>
      <c r="BD17" s="719"/>
      <c r="BE17" s="719"/>
      <c r="BF17" s="720"/>
      <c r="BG17" s="721">
        <f t="shared" si="2"/>
        <v>1151.1666666666665</v>
      </c>
      <c r="BH17" s="722"/>
      <c r="BI17" s="722"/>
      <c r="BJ17" s="722"/>
      <c r="BK17" s="722"/>
      <c r="BL17" s="722"/>
      <c r="BM17" s="722"/>
      <c r="BN17" s="722"/>
      <c r="BO17" s="723">
        <f t="shared" si="3"/>
        <v>11353.972602739726</v>
      </c>
      <c r="BP17" s="724"/>
      <c r="BQ17" s="724"/>
      <c r="BR17" s="724"/>
      <c r="BS17" s="724"/>
      <c r="BT17" s="724"/>
      <c r="BU17" s="724"/>
      <c r="BV17" s="725"/>
      <c r="BW17" s="726"/>
      <c r="BX17" s="726"/>
      <c r="BY17" s="726"/>
      <c r="BZ17" s="726"/>
      <c r="CA17" s="726"/>
      <c r="CB17" s="726"/>
      <c r="CC17" s="726"/>
      <c r="CD17" s="726"/>
      <c r="CE17" s="726"/>
      <c r="CF17" s="726"/>
      <c r="CG17" s="726"/>
      <c r="CH17" s="726"/>
      <c r="CI17" s="726"/>
      <c r="CJ17" s="726"/>
      <c r="CK17" s="726"/>
      <c r="CL17" s="726"/>
      <c r="CM17" s="726"/>
      <c r="CN17" s="726"/>
      <c r="CO17" s="726"/>
      <c r="CP17" s="726"/>
      <c r="CQ17" s="726"/>
      <c r="CR17" s="726"/>
      <c r="CS17" s="726"/>
      <c r="CT17" s="726"/>
      <c r="CU17" s="726"/>
      <c r="CV17" s="717">
        <f>SUM(AQ17:CU17)</f>
        <v>95389.139269406398</v>
      </c>
      <c r="CW17" s="717"/>
      <c r="CX17" s="717"/>
      <c r="CY17" s="717"/>
      <c r="CZ17" s="717"/>
      <c r="DA17" s="717"/>
      <c r="DB17" s="717"/>
      <c r="DC17" s="717"/>
      <c r="DD17" s="717"/>
      <c r="DE17" s="727"/>
    </row>
    <row r="18" spans="1:125" s="2" customFormat="1" ht="23.25" customHeight="1" x14ac:dyDescent="0.2">
      <c r="A18" s="709" t="s">
        <v>1371</v>
      </c>
      <c r="B18" s="710"/>
      <c r="C18" s="710"/>
      <c r="D18" s="710"/>
      <c r="E18" s="710"/>
      <c r="F18" s="710"/>
      <c r="G18" s="710"/>
      <c r="H18" s="710"/>
      <c r="I18" s="710"/>
      <c r="J18" s="710"/>
      <c r="K18" s="710"/>
      <c r="L18" s="710"/>
      <c r="M18" s="710"/>
      <c r="N18" s="710"/>
      <c r="O18" s="710"/>
      <c r="P18" s="753" t="s">
        <v>1370</v>
      </c>
      <c r="Q18" s="753"/>
      <c r="R18" s="753"/>
      <c r="S18" s="753"/>
      <c r="T18" s="753"/>
      <c r="U18" s="753"/>
      <c r="V18" s="753"/>
      <c r="W18" s="753"/>
      <c r="X18" s="753"/>
      <c r="Y18" s="753"/>
      <c r="Z18" s="753"/>
      <c r="AA18" s="753"/>
      <c r="AB18" s="753"/>
      <c r="AC18" s="753"/>
      <c r="AD18" s="712"/>
      <c r="AE18" s="712"/>
      <c r="AF18" s="712"/>
      <c r="AG18" s="713">
        <v>1</v>
      </c>
      <c r="AH18" s="713"/>
      <c r="AI18" s="713"/>
      <c r="AJ18" s="713"/>
      <c r="AK18" s="714">
        <v>6002</v>
      </c>
      <c r="AL18" s="715"/>
      <c r="AM18" s="715"/>
      <c r="AN18" s="715"/>
      <c r="AO18" s="715"/>
      <c r="AP18" s="716"/>
      <c r="AQ18" s="717">
        <f t="shared" si="1"/>
        <v>72024</v>
      </c>
      <c r="AR18" s="717"/>
      <c r="AS18" s="717"/>
      <c r="AT18" s="717"/>
      <c r="AU18" s="717"/>
      <c r="AV18" s="717"/>
      <c r="AW18" s="717"/>
      <c r="AX18" s="717"/>
      <c r="AY18" s="718"/>
      <c r="AZ18" s="719"/>
      <c r="BA18" s="719"/>
      <c r="BB18" s="719"/>
      <c r="BC18" s="719"/>
      <c r="BD18" s="719"/>
      <c r="BE18" s="719"/>
      <c r="BF18" s="720"/>
      <c r="BG18" s="721">
        <f t="shared" si="2"/>
        <v>1000.3333333333333</v>
      </c>
      <c r="BH18" s="722"/>
      <c r="BI18" s="722"/>
      <c r="BJ18" s="722"/>
      <c r="BK18" s="722"/>
      <c r="BL18" s="722"/>
      <c r="BM18" s="722"/>
      <c r="BN18" s="722"/>
      <c r="BO18" s="723">
        <f t="shared" si="3"/>
        <v>9866.301369863013</v>
      </c>
      <c r="BP18" s="724"/>
      <c r="BQ18" s="724"/>
      <c r="BR18" s="724"/>
      <c r="BS18" s="724"/>
      <c r="BT18" s="724"/>
      <c r="BU18" s="724"/>
      <c r="BV18" s="725"/>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17">
        <f t="shared" si="0"/>
        <v>82890.634703196338</v>
      </c>
      <c r="CW18" s="717"/>
      <c r="CX18" s="717"/>
      <c r="CY18" s="717"/>
      <c r="CZ18" s="717"/>
      <c r="DA18" s="717"/>
      <c r="DB18" s="717"/>
      <c r="DC18" s="717"/>
      <c r="DD18" s="717"/>
      <c r="DE18" s="727"/>
    </row>
    <row r="19" spans="1:125" s="2" customFormat="1" ht="23.25" customHeight="1" x14ac:dyDescent="0.2">
      <c r="A19" s="709" t="s">
        <v>1374</v>
      </c>
      <c r="B19" s="710"/>
      <c r="C19" s="710"/>
      <c r="D19" s="710"/>
      <c r="E19" s="710"/>
      <c r="F19" s="710"/>
      <c r="G19" s="710"/>
      <c r="H19" s="710"/>
      <c r="I19" s="710"/>
      <c r="J19" s="710"/>
      <c r="K19" s="710"/>
      <c r="L19" s="710"/>
      <c r="M19" s="710"/>
      <c r="N19" s="710"/>
      <c r="O19" s="710"/>
      <c r="P19" s="753" t="s">
        <v>1370</v>
      </c>
      <c r="Q19" s="753"/>
      <c r="R19" s="753"/>
      <c r="S19" s="753"/>
      <c r="T19" s="753"/>
      <c r="U19" s="753"/>
      <c r="V19" s="753"/>
      <c r="W19" s="753"/>
      <c r="X19" s="753"/>
      <c r="Y19" s="753"/>
      <c r="Z19" s="753"/>
      <c r="AA19" s="753"/>
      <c r="AB19" s="753"/>
      <c r="AC19" s="753"/>
      <c r="AD19" s="712"/>
      <c r="AE19" s="712"/>
      <c r="AF19" s="712"/>
      <c r="AG19" s="713">
        <v>1</v>
      </c>
      <c r="AH19" s="713"/>
      <c r="AI19" s="713"/>
      <c r="AJ19" s="713"/>
      <c r="AK19" s="714">
        <v>4954</v>
      </c>
      <c r="AL19" s="715"/>
      <c r="AM19" s="715"/>
      <c r="AN19" s="715"/>
      <c r="AO19" s="715"/>
      <c r="AP19" s="716"/>
      <c r="AQ19" s="717">
        <f t="shared" si="1"/>
        <v>59448</v>
      </c>
      <c r="AR19" s="717"/>
      <c r="AS19" s="717"/>
      <c r="AT19" s="717"/>
      <c r="AU19" s="717"/>
      <c r="AV19" s="717"/>
      <c r="AW19" s="717"/>
      <c r="AX19" s="717"/>
      <c r="AY19" s="718"/>
      <c r="AZ19" s="719"/>
      <c r="BA19" s="719"/>
      <c r="BB19" s="719"/>
      <c r="BC19" s="719"/>
      <c r="BD19" s="719"/>
      <c r="BE19" s="719"/>
      <c r="BF19" s="720"/>
      <c r="BG19" s="721">
        <f t="shared" si="2"/>
        <v>825.66666666666663</v>
      </c>
      <c r="BH19" s="722"/>
      <c r="BI19" s="722"/>
      <c r="BJ19" s="722"/>
      <c r="BK19" s="722"/>
      <c r="BL19" s="722"/>
      <c r="BM19" s="722"/>
      <c r="BN19" s="722"/>
      <c r="BO19" s="723">
        <f t="shared" si="3"/>
        <v>8143.5616438356165</v>
      </c>
      <c r="BP19" s="724"/>
      <c r="BQ19" s="724"/>
      <c r="BR19" s="724"/>
      <c r="BS19" s="724"/>
      <c r="BT19" s="724"/>
      <c r="BU19" s="724"/>
      <c r="BV19" s="725"/>
      <c r="BW19" s="726"/>
      <c r="BX19" s="726"/>
      <c r="BY19" s="726"/>
      <c r="BZ19" s="726"/>
      <c r="CA19" s="726"/>
      <c r="CB19" s="726"/>
      <c r="CC19" s="726"/>
      <c r="CD19" s="726"/>
      <c r="CE19" s="726"/>
      <c r="CF19" s="726"/>
      <c r="CG19" s="726"/>
      <c r="CH19" s="726"/>
      <c r="CI19" s="726"/>
      <c r="CJ19" s="726"/>
      <c r="CK19" s="726"/>
      <c r="CL19" s="726"/>
      <c r="CM19" s="726"/>
      <c r="CN19" s="726"/>
      <c r="CO19" s="726"/>
      <c r="CP19" s="726"/>
      <c r="CQ19" s="726"/>
      <c r="CR19" s="726"/>
      <c r="CS19" s="726"/>
      <c r="CT19" s="726"/>
      <c r="CU19" s="726"/>
      <c r="CV19" s="717">
        <f t="shared" si="0"/>
        <v>68417.22831050228</v>
      </c>
      <c r="CW19" s="717"/>
      <c r="CX19" s="717"/>
      <c r="CY19" s="717"/>
      <c r="CZ19" s="717"/>
      <c r="DA19" s="717"/>
      <c r="DB19" s="717"/>
      <c r="DC19" s="717"/>
      <c r="DD19" s="717"/>
      <c r="DE19" s="727"/>
    </row>
    <row r="20" spans="1:125" s="2" customFormat="1" ht="23.25" customHeight="1" x14ac:dyDescent="0.2">
      <c r="A20" s="709" t="s">
        <v>1373</v>
      </c>
      <c r="B20" s="710"/>
      <c r="C20" s="710"/>
      <c r="D20" s="710"/>
      <c r="E20" s="710"/>
      <c r="F20" s="710"/>
      <c r="G20" s="710"/>
      <c r="H20" s="710"/>
      <c r="I20" s="710"/>
      <c r="J20" s="710"/>
      <c r="K20" s="710"/>
      <c r="L20" s="710"/>
      <c r="M20" s="710"/>
      <c r="N20" s="710"/>
      <c r="O20" s="710"/>
      <c r="P20" s="753" t="s">
        <v>1370</v>
      </c>
      <c r="Q20" s="753"/>
      <c r="R20" s="753"/>
      <c r="S20" s="753"/>
      <c r="T20" s="753"/>
      <c r="U20" s="753"/>
      <c r="V20" s="753"/>
      <c r="W20" s="753"/>
      <c r="X20" s="753"/>
      <c r="Y20" s="753"/>
      <c r="Z20" s="753"/>
      <c r="AA20" s="753"/>
      <c r="AB20" s="753"/>
      <c r="AC20" s="753"/>
      <c r="AD20" s="712"/>
      <c r="AE20" s="712"/>
      <c r="AF20" s="712"/>
      <c r="AG20" s="713">
        <v>1</v>
      </c>
      <c r="AH20" s="713"/>
      <c r="AI20" s="713"/>
      <c r="AJ20" s="713"/>
      <c r="AK20" s="714">
        <v>5002</v>
      </c>
      <c r="AL20" s="715"/>
      <c r="AM20" s="715"/>
      <c r="AN20" s="715"/>
      <c r="AO20" s="715"/>
      <c r="AP20" s="716"/>
      <c r="AQ20" s="717">
        <f>AG20*AK20*12</f>
        <v>60024</v>
      </c>
      <c r="AR20" s="717"/>
      <c r="AS20" s="717"/>
      <c r="AT20" s="717"/>
      <c r="AU20" s="717"/>
      <c r="AV20" s="717"/>
      <c r="AW20" s="717"/>
      <c r="AX20" s="717"/>
      <c r="AY20" s="718"/>
      <c r="AZ20" s="719"/>
      <c r="BA20" s="719"/>
      <c r="BB20" s="719"/>
      <c r="BC20" s="719"/>
      <c r="BD20" s="719"/>
      <c r="BE20" s="719"/>
      <c r="BF20" s="720"/>
      <c r="BG20" s="721">
        <f t="shared" si="2"/>
        <v>833.66666666666663</v>
      </c>
      <c r="BH20" s="722"/>
      <c r="BI20" s="722"/>
      <c r="BJ20" s="722"/>
      <c r="BK20" s="722"/>
      <c r="BL20" s="722"/>
      <c r="BM20" s="722"/>
      <c r="BN20" s="722"/>
      <c r="BO20" s="723">
        <f t="shared" si="3"/>
        <v>8222.465753424658</v>
      </c>
      <c r="BP20" s="724"/>
      <c r="BQ20" s="724"/>
      <c r="BR20" s="724"/>
      <c r="BS20" s="724"/>
      <c r="BT20" s="724"/>
      <c r="BU20" s="724"/>
      <c r="BV20" s="725"/>
      <c r="BW20" s="726"/>
      <c r="BX20" s="726"/>
      <c r="BY20" s="726"/>
      <c r="BZ20" s="726"/>
      <c r="CA20" s="726"/>
      <c r="CB20" s="726"/>
      <c r="CC20" s="726"/>
      <c r="CD20" s="726"/>
      <c r="CE20" s="726"/>
      <c r="CF20" s="726"/>
      <c r="CG20" s="726"/>
      <c r="CH20" s="726"/>
      <c r="CI20" s="726"/>
      <c r="CJ20" s="726"/>
      <c r="CK20" s="726"/>
      <c r="CL20" s="726"/>
      <c r="CM20" s="726"/>
      <c r="CN20" s="726"/>
      <c r="CO20" s="726"/>
      <c r="CP20" s="726"/>
      <c r="CQ20" s="726"/>
      <c r="CR20" s="726"/>
      <c r="CS20" s="726"/>
      <c r="CT20" s="726"/>
      <c r="CU20" s="726"/>
      <c r="CV20" s="717">
        <f>SUM(AQ20:CU20)</f>
        <v>69080.132420091322</v>
      </c>
      <c r="CW20" s="717"/>
      <c r="CX20" s="717"/>
      <c r="CY20" s="717"/>
      <c r="CZ20" s="717"/>
      <c r="DA20" s="717"/>
      <c r="DB20" s="717"/>
      <c r="DC20" s="717"/>
      <c r="DD20" s="717"/>
      <c r="DE20" s="727"/>
    </row>
    <row r="21" spans="1:125" s="2" customFormat="1" ht="23.25" customHeight="1" x14ac:dyDescent="0.2">
      <c r="A21" s="709" t="s">
        <v>1441</v>
      </c>
      <c r="B21" s="710"/>
      <c r="C21" s="710"/>
      <c r="D21" s="710"/>
      <c r="E21" s="710"/>
      <c r="F21" s="710"/>
      <c r="G21" s="710"/>
      <c r="H21" s="710"/>
      <c r="I21" s="710"/>
      <c r="J21" s="710"/>
      <c r="K21" s="710"/>
      <c r="L21" s="710"/>
      <c r="M21" s="710"/>
      <c r="N21" s="710"/>
      <c r="O21" s="710"/>
      <c r="P21" s="753" t="s">
        <v>1370</v>
      </c>
      <c r="Q21" s="753"/>
      <c r="R21" s="753"/>
      <c r="S21" s="753"/>
      <c r="T21" s="753"/>
      <c r="U21" s="753"/>
      <c r="V21" s="753"/>
      <c r="W21" s="753"/>
      <c r="X21" s="753"/>
      <c r="Y21" s="753"/>
      <c r="Z21" s="753"/>
      <c r="AA21" s="753"/>
      <c r="AB21" s="753"/>
      <c r="AC21" s="753"/>
      <c r="AD21" s="712"/>
      <c r="AE21" s="712"/>
      <c r="AF21" s="712"/>
      <c r="AG21" s="713">
        <v>1</v>
      </c>
      <c r="AH21" s="713"/>
      <c r="AI21" s="713"/>
      <c r="AJ21" s="713"/>
      <c r="AK21" s="714">
        <v>6669</v>
      </c>
      <c r="AL21" s="715"/>
      <c r="AM21" s="715"/>
      <c r="AN21" s="715"/>
      <c r="AO21" s="715"/>
      <c r="AP21" s="716"/>
      <c r="AQ21" s="717">
        <f>AG21*AK21*12</f>
        <v>80028</v>
      </c>
      <c r="AR21" s="717"/>
      <c r="AS21" s="717"/>
      <c r="AT21" s="717"/>
      <c r="AU21" s="717"/>
      <c r="AV21" s="717"/>
      <c r="AW21" s="717"/>
      <c r="AX21" s="717"/>
      <c r="AY21" s="718"/>
      <c r="AZ21" s="719"/>
      <c r="BA21" s="719"/>
      <c r="BB21" s="719"/>
      <c r="BC21" s="719"/>
      <c r="BD21" s="719"/>
      <c r="BE21" s="719"/>
      <c r="BF21" s="720"/>
      <c r="BG21" s="721">
        <f t="shared" si="2"/>
        <v>1111.5</v>
      </c>
      <c r="BH21" s="722"/>
      <c r="BI21" s="722"/>
      <c r="BJ21" s="722"/>
      <c r="BK21" s="722"/>
      <c r="BL21" s="722"/>
      <c r="BM21" s="722"/>
      <c r="BN21" s="722"/>
      <c r="BO21" s="723">
        <f t="shared" ref="BO21" si="4">AQ21/365*50</f>
        <v>10962.739726027397</v>
      </c>
      <c r="BP21" s="724"/>
      <c r="BQ21" s="724"/>
      <c r="BR21" s="724"/>
      <c r="BS21" s="724"/>
      <c r="BT21" s="724"/>
      <c r="BU21" s="724"/>
      <c r="BV21" s="725"/>
      <c r="BW21" s="726"/>
      <c r="BX21" s="726"/>
      <c r="BY21" s="726"/>
      <c r="BZ21" s="726"/>
      <c r="CA21" s="726"/>
      <c r="CB21" s="726"/>
      <c r="CC21" s="726"/>
      <c r="CD21" s="726"/>
      <c r="CE21" s="726"/>
      <c r="CF21" s="726"/>
      <c r="CG21" s="726"/>
      <c r="CH21" s="726"/>
      <c r="CI21" s="726"/>
      <c r="CJ21" s="726"/>
      <c r="CK21" s="726"/>
      <c r="CL21" s="726"/>
      <c r="CM21" s="726"/>
      <c r="CN21" s="726"/>
      <c r="CO21" s="726"/>
      <c r="CP21" s="726"/>
      <c r="CQ21" s="726"/>
      <c r="CR21" s="726"/>
      <c r="CS21" s="726"/>
      <c r="CT21" s="726"/>
      <c r="CU21" s="726"/>
      <c r="CV21" s="717">
        <f>SUM(AQ21:CU21)</f>
        <v>92102.239726027401</v>
      </c>
      <c r="CW21" s="717"/>
      <c r="CX21" s="717"/>
      <c r="CY21" s="717"/>
      <c r="CZ21" s="717"/>
      <c r="DA21" s="717"/>
      <c r="DB21" s="717"/>
      <c r="DC21" s="717"/>
      <c r="DD21" s="717"/>
      <c r="DE21" s="727"/>
    </row>
    <row r="22" spans="1:125" s="2" customFormat="1" ht="23.25" customHeight="1" x14ac:dyDescent="0.2">
      <c r="A22" s="709" t="s">
        <v>1375</v>
      </c>
      <c r="B22" s="710"/>
      <c r="C22" s="710"/>
      <c r="D22" s="710"/>
      <c r="E22" s="710"/>
      <c r="F22" s="710"/>
      <c r="G22" s="710"/>
      <c r="H22" s="710"/>
      <c r="I22" s="710"/>
      <c r="J22" s="710"/>
      <c r="K22" s="710"/>
      <c r="L22" s="710"/>
      <c r="M22" s="710"/>
      <c r="N22" s="710"/>
      <c r="O22" s="710"/>
      <c r="P22" s="753" t="s">
        <v>1376</v>
      </c>
      <c r="Q22" s="753"/>
      <c r="R22" s="753"/>
      <c r="S22" s="753"/>
      <c r="T22" s="753"/>
      <c r="U22" s="753"/>
      <c r="V22" s="753"/>
      <c r="W22" s="753"/>
      <c r="X22" s="753"/>
      <c r="Y22" s="753"/>
      <c r="Z22" s="753"/>
      <c r="AA22" s="753"/>
      <c r="AB22" s="753"/>
      <c r="AC22" s="753"/>
      <c r="AD22" s="712"/>
      <c r="AE22" s="712"/>
      <c r="AF22" s="712"/>
      <c r="AG22" s="713">
        <v>1</v>
      </c>
      <c r="AH22" s="713"/>
      <c r="AI22" s="713"/>
      <c r="AJ22" s="713"/>
      <c r="AK22" s="714">
        <v>12467</v>
      </c>
      <c r="AL22" s="715"/>
      <c r="AM22" s="715"/>
      <c r="AN22" s="715"/>
      <c r="AO22" s="715"/>
      <c r="AP22" s="716"/>
      <c r="AQ22" s="717">
        <f>AG22*AK22*12</f>
        <v>149604</v>
      </c>
      <c r="AR22" s="717"/>
      <c r="AS22" s="717"/>
      <c r="AT22" s="717"/>
      <c r="AU22" s="717"/>
      <c r="AV22" s="717"/>
      <c r="AW22" s="717"/>
      <c r="AX22" s="717"/>
      <c r="AY22" s="718"/>
      <c r="AZ22" s="719"/>
      <c r="BA22" s="719"/>
      <c r="BB22" s="719"/>
      <c r="BC22" s="719"/>
      <c r="BD22" s="719"/>
      <c r="BE22" s="719"/>
      <c r="BF22" s="720"/>
      <c r="BG22" s="721">
        <f t="shared" si="2"/>
        <v>2077.8333333333335</v>
      </c>
      <c r="BH22" s="722"/>
      <c r="BI22" s="722"/>
      <c r="BJ22" s="722"/>
      <c r="BK22" s="722"/>
      <c r="BL22" s="722"/>
      <c r="BM22" s="722"/>
      <c r="BN22" s="722"/>
      <c r="BO22" s="723">
        <f>AQ22/365*50</f>
        <v>20493.698630136987</v>
      </c>
      <c r="BP22" s="724"/>
      <c r="BQ22" s="724"/>
      <c r="BR22" s="724"/>
      <c r="BS22" s="724"/>
      <c r="BT22" s="724"/>
      <c r="BU22" s="724"/>
      <c r="BV22" s="725"/>
      <c r="BW22" s="726"/>
      <c r="BX22" s="726"/>
      <c r="BY22" s="726"/>
      <c r="BZ22" s="726"/>
      <c r="CA22" s="726"/>
      <c r="CB22" s="726"/>
      <c r="CC22" s="726"/>
      <c r="CD22" s="726"/>
      <c r="CE22" s="726"/>
      <c r="CF22" s="726"/>
      <c r="CG22" s="726"/>
      <c r="CH22" s="726"/>
      <c r="CI22" s="726"/>
      <c r="CJ22" s="726"/>
      <c r="CK22" s="726"/>
      <c r="CL22" s="726"/>
      <c r="CM22" s="726"/>
      <c r="CN22" s="726"/>
      <c r="CO22" s="726"/>
      <c r="CP22" s="726"/>
      <c r="CQ22" s="726"/>
      <c r="CR22" s="726"/>
      <c r="CS22" s="726"/>
      <c r="CT22" s="726"/>
      <c r="CU22" s="726"/>
      <c r="CV22" s="717">
        <f t="shared" si="0"/>
        <v>172175.53196347033</v>
      </c>
      <c r="CW22" s="717"/>
      <c r="CX22" s="717"/>
      <c r="CY22" s="717"/>
      <c r="CZ22" s="717"/>
      <c r="DA22" s="717"/>
      <c r="DB22" s="717"/>
      <c r="DC22" s="717"/>
      <c r="DD22" s="717"/>
      <c r="DE22" s="727"/>
    </row>
    <row r="23" spans="1:125" s="2" customFormat="1" ht="23.25" customHeight="1" x14ac:dyDescent="0.2">
      <c r="A23" s="709" t="s">
        <v>1365</v>
      </c>
      <c r="B23" s="710"/>
      <c r="C23" s="710"/>
      <c r="D23" s="710"/>
      <c r="E23" s="710"/>
      <c r="F23" s="710"/>
      <c r="G23" s="710"/>
      <c r="H23" s="710"/>
      <c r="I23" s="710"/>
      <c r="J23" s="710"/>
      <c r="K23" s="710"/>
      <c r="L23" s="710"/>
      <c r="M23" s="710"/>
      <c r="N23" s="710"/>
      <c r="O23" s="710"/>
      <c r="P23" s="753" t="s">
        <v>1376</v>
      </c>
      <c r="Q23" s="753"/>
      <c r="R23" s="753"/>
      <c r="S23" s="753"/>
      <c r="T23" s="753"/>
      <c r="U23" s="753"/>
      <c r="V23" s="753"/>
      <c r="W23" s="753"/>
      <c r="X23" s="753"/>
      <c r="Y23" s="753"/>
      <c r="Z23" s="753"/>
      <c r="AA23" s="753"/>
      <c r="AB23" s="753"/>
      <c r="AC23" s="753"/>
      <c r="AD23" s="712"/>
      <c r="AE23" s="712"/>
      <c r="AF23" s="712"/>
      <c r="AG23" s="713">
        <v>1</v>
      </c>
      <c r="AH23" s="713"/>
      <c r="AI23" s="713"/>
      <c r="AJ23" s="713"/>
      <c r="AK23" s="714">
        <v>12468</v>
      </c>
      <c r="AL23" s="715"/>
      <c r="AM23" s="715"/>
      <c r="AN23" s="715"/>
      <c r="AO23" s="715"/>
      <c r="AP23" s="716"/>
      <c r="AQ23" s="717">
        <f>AG23*AK23*12</f>
        <v>149616</v>
      </c>
      <c r="AR23" s="717"/>
      <c r="AS23" s="717"/>
      <c r="AT23" s="717"/>
      <c r="AU23" s="717"/>
      <c r="AV23" s="717"/>
      <c r="AW23" s="717"/>
      <c r="AX23" s="717"/>
      <c r="AY23" s="534"/>
      <c r="AZ23" s="535"/>
      <c r="BA23" s="535"/>
      <c r="BB23" s="535"/>
      <c r="BC23" s="535"/>
      <c r="BD23" s="535"/>
      <c r="BE23" s="535"/>
      <c r="BF23" s="536"/>
      <c r="BG23" s="721">
        <f t="shared" si="2"/>
        <v>2078</v>
      </c>
      <c r="BH23" s="722"/>
      <c r="BI23" s="722"/>
      <c r="BJ23" s="722"/>
      <c r="BK23" s="722"/>
      <c r="BL23" s="722"/>
      <c r="BM23" s="722"/>
      <c r="BN23" s="722"/>
      <c r="BO23" s="537"/>
      <c r="BP23" s="538"/>
      <c r="BQ23" s="538"/>
      <c r="BR23" s="538"/>
      <c r="BS23" s="538"/>
      <c r="BT23" s="538"/>
      <c r="BU23" s="538"/>
      <c r="BV23" s="539"/>
      <c r="BW23" s="726"/>
      <c r="BX23" s="726"/>
      <c r="BY23" s="726"/>
      <c r="BZ23" s="726"/>
      <c r="CA23" s="726"/>
      <c r="CB23" s="726"/>
      <c r="CC23" s="726"/>
      <c r="CD23" s="726"/>
      <c r="CE23" s="726"/>
      <c r="CF23" s="726"/>
      <c r="CG23" s="726"/>
      <c r="CH23" s="726"/>
      <c r="CI23" s="726"/>
      <c r="CJ23" s="726"/>
      <c r="CK23" s="726"/>
      <c r="CL23" s="726"/>
      <c r="CM23" s="726"/>
      <c r="CN23" s="726"/>
      <c r="CO23" s="726"/>
      <c r="CP23" s="726"/>
      <c r="CQ23" s="726"/>
      <c r="CR23" s="726"/>
      <c r="CS23" s="726"/>
      <c r="CT23" s="726"/>
      <c r="CU23" s="726"/>
      <c r="CV23" s="717">
        <f t="shared" ref="CV23" si="5">SUM(AQ23:CU23)</f>
        <v>151694</v>
      </c>
      <c r="CW23" s="717"/>
      <c r="CX23" s="717"/>
      <c r="CY23" s="717"/>
      <c r="CZ23" s="717"/>
      <c r="DA23" s="717"/>
      <c r="DB23" s="717"/>
      <c r="DC23" s="717"/>
      <c r="DD23" s="717"/>
      <c r="DE23" s="727"/>
    </row>
    <row r="24" spans="1:125" s="2" customFormat="1" ht="23.25" customHeight="1" x14ac:dyDescent="0.2">
      <c r="A24" s="709" t="s">
        <v>1377</v>
      </c>
      <c r="B24" s="710"/>
      <c r="C24" s="710"/>
      <c r="D24" s="710"/>
      <c r="E24" s="710"/>
      <c r="F24" s="710"/>
      <c r="G24" s="710"/>
      <c r="H24" s="710"/>
      <c r="I24" s="710"/>
      <c r="J24" s="710"/>
      <c r="K24" s="710"/>
      <c r="L24" s="710"/>
      <c r="M24" s="710"/>
      <c r="N24" s="710"/>
      <c r="O24" s="710"/>
      <c r="P24" s="753" t="s">
        <v>1378</v>
      </c>
      <c r="Q24" s="753"/>
      <c r="R24" s="753"/>
      <c r="S24" s="753"/>
      <c r="T24" s="753"/>
      <c r="U24" s="753"/>
      <c r="V24" s="753"/>
      <c r="W24" s="753"/>
      <c r="X24" s="753"/>
      <c r="Y24" s="753"/>
      <c r="Z24" s="753"/>
      <c r="AA24" s="753"/>
      <c r="AB24" s="753"/>
      <c r="AC24" s="753"/>
      <c r="AD24" s="712"/>
      <c r="AE24" s="712"/>
      <c r="AF24" s="712"/>
      <c r="AG24" s="713">
        <v>1</v>
      </c>
      <c r="AH24" s="713"/>
      <c r="AI24" s="713"/>
      <c r="AJ24" s="713"/>
      <c r="AK24" s="714">
        <v>31245</v>
      </c>
      <c r="AL24" s="715"/>
      <c r="AM24" s="715"/>
      <c r="AN24" s="715"/>
      <c r="AO24" s="715"/>
      <c r="AP24" s="716"/>
      <c r="AQ24" s="717">
        <f t="shared" si="1"/>
        <v>374940</v>
      </c>
      <c r="AR24" s="717"/>
      <c r="AS24" s="717"/>
      <c r="AT24" s="717"/>
      <c r="AU24" s="717"/>
      <c r="AV24" s="717"/>
      <c r="AW24" s="717"/>
      <c r="AX24" s="717"/>
      <c r="AY24" s="718"/>
      <c r="AZ24" s="719"/>
      <c r="BA24" s="719"/>
      <c r="BB24" s="719"/>
      <c r="BC24" s="719"/>
      <c r="BD24" s="719"/>
      <c r="BE24" s="719"/>
      <c r="BF24" s="720"/>
      <c r="BG24" s="721">
        <f t="shared" si="2"/>
        <v>5207.5</v>
      </c>
      <c r="BH24" s="722"/>
      <c r="BI24" s="722"/>
      <c r="BJ24" s="722"/>
      <c r="BK24" s="722"/>
      <c r="BL24" s="722"/>
      <c r="BM24" s="722"/>
      <c r="BN24" s="722"/>
      <c r="BO24" s="723">
        <f t="shared" si="3"/>
        <v>51361.643835616436</v>
      </c>
      <c r="BP24" s="724"/>
      <c r="BQ24" s="724"/>
      <c r="BR24" s="724"/>
      <c r="BS24" s="724"/>
      <c r="BT24" s="724"/>
      <c r="BU24" s="724"/>
      <c r="BV24" s="725"/>
      <c r="BW24" s="726"/>
      <c r="BX24" s="726"/>
      <c r="BY24" s="726"/>
      <c r="BZ24" s="726"/>
      <c r="CA24" s="726"/>
      <c r="CB24" s="726"/>
      <c r="CC24" s="726"/>
      <c r="CD24" s="726"/>
      <c r="CE24" s="726"/>
      <c r="CF24" s="726"/>
      <c r="CG24" s="726"/>
      <c r="CH24" s="726"/>
      <c r="CI24" s="726"/>
      <c r="CJ24" s="726"/>
      <c r="CK24" s="726"/>
      <c r="CL24" s="726"/>
      <c r="CM24" s="726"/>
      <c r="CN24" s="726"/>
      <c r="CO24" s="726"/>
      <c r="CP24" s="726"/>
      <c r="CQ24" s="726"/>
      <c r="CR24" s="726"/>
      <c r="CS24" s="726"/>
      <c r="CT24" s="726"/>
      <c r="CU24" s="726"/>
      <c r="CV24" s="717">
        <f t="shared" si="0"/>
        <v>431509.14383561641</v>
      </c>
      <c r="CW24" s="717"/>
      <c r="CX24" s="717"/>
      <c r="CY24" s="717"/>
      <c r="CZ24" s="717"/>
      <c r="DA24" s="717"/>
      <c r="DB24" s="717"/>
      <c r="DC24" s="717"/>
      <c r="DD24" s="717"/>
      <c r="DE24" s="727"/>
    </row>
    <row r="25" spans="1:125" s="2" customFormat="1" ht="23.25" customHeight="1" x14ac:dyDescent="0.2">
      <c r="A25" s="709" t="s">
        <v>1379</v>
      </c>
      <c r="B25" s="710"/>
      <c r="C25" s="710"/>
      <c r="D25" s="710"/>
      <c r="E25" s="710"/>
      <c r="F25" s="710"/>
      <c r="G25" s="710"/>
      <c r="H25" s="710"/>
      <c r="I25" s="710"/>
      <c r="J25" s="710"/>
      <c r="K25" s="710"/>
      <c r="L25" s="710"/>
      <c r="M25" s="710"/>
      <c r="N25" s="710"/>
      <c r="O25" s="710"/>
      <c r="P25" s="711" t="s">
        <v>1378</v>
      </c>
      <c r="Q25" s="711"/>
      <c r="R25" s="711"/>
      <c r="S25" s="711"/>
      <c r="T25" s="711"/>
      <c r="U25" s="711"/>
      <c r="V25" s="711"/>
      <c r="W25" s="711"/>
      <c r="X25" s="711"/>
      <c r="Y25" s="711"/>
      <c r="Z25" s="711"/>
      <c r="AA25" s="711"/>
      <c r="AB25" s="711"/>
      <c r="AC25" s="711"/>
      <c r="AD25" s="712"/>
      <c r="AE25" s="712"/>
      <c r="AF25" s="712"/>
      <c r="AG25" s="713">
        <v>1</v>
      </c>
      <c r="AH25" s="713"/>
      <c r="AI25" s="713"/>
      <c r="AJ25" s="713"/>
      <c r="AK25" s="714">
        <v>12400</v>
      </c>
      <c r="AL25" s="715"/>
      <c r="AM25" s="715"/>
      <c r="AN25" s="715"/>
      <c r="AO25" s="715"/>
      <c r="AP25" s="716"/>
      <c r="AQ25" s="717">
        <f t="shared" si="1"/>
        <v>148800</v>
      </c>
      <c r="AR25" s="717"/>
      <c r="AS25" s="717"/>
      <c r="AT25" s="717"/>
      <c r="AU25" s="717"/>
      <c r="AV25" s="717"/>
      <c r="AW25" s="717"/>
      <c r="AX25" s="717"/>
      <c r="AY25" s="718"/>
      <c r="AZ25" s="719"/>
      <c r="BA25" s="719"/>
      <c r="BB25" s="719"/>
      <c r="BC25" s="719"/>
      <c r="BD25" s="719"/>
      <c r="BE25" s="719"/>
      <c r="BF25" s="720"/>
      <c r="BG25" s="721">
        <f t="shared" si="2"/>
        <v>2066.6666666666665</v>
      </c>
      <c r="BH25" s="722"/>
      <c r="BI25" s="722"/>
      <c r="BJ25" s="722"/>
      <c r="BK25" s="722"/>
      <c r="BL25" s="722"/>
      <c r="BM25" s="722"/>
      <c r="BN25" s="722"/>
      <c r="BO25" s="723">
        <f t="shared" si="3"/>
        <v>20383.561643835616</v>
      </c>
      <c r="BP25" s="724"/>
      <c r="BQ25" s="724"/>
      <c r="BR25" s="724"/>
      <c r="BS25" s="724"/>
      <c r="BT25" s="724"/>
      <c r="BU25" s="724"/>
      <c r="BV25" s="725"/>
      <c r="BW25" s="726"/>
      <c r="BX25" s="726"/>
      <c r="BY25" s="726"/>
      <c r="BZ25" s="726"/>
      <c r="CA25" s="726"/>
      <c r="CB25" s="726"/>
      <c r="CC25" s="726"/>
      <c r="CD25" s="726"/>
      <c r="CE25" s="726"/>
      <c r="CF25" s="726"/>
      <c r="CG25" s="726"/>
      <c r="CH25" s="726"/>
      <c r="CI25" s="726"/>
      <c r="CJ25" s="726"/>
      <c r="CK25" s="726"/>
      <c r="CL25" s="726"/>
      <c r="CM25" s="726"/>
      <c r="CN25" s="726"/>
      <c r="CO25" s="726"/>
      <c r="CP25" s="726"/>
      <c r="CQ25" s="726"/>
      <c r="CR25" s="726"/>
      <c r="CS25" s="726"/>
      <c r="CT25" s="726"/>
      <c r="CU25" s="726"/>
      <c r="CV25" s="717">
        <f t="shared" si="0"/>
        <v>171250.22831050228</v>
      </c>
      <c r="CW25" s="717"/>
      <c r="CX25" s="717"/>
      <c r="CY25" s="717"/>
      <c r="CZ25" s="717"/>
      <c r="DA25" s="717"/>
      <c r="DB25" s="717"/>
      <c r="DC25" s="717"/>
      <c r="DD25" s="717"/>
      <c r="DE25" s="727"/>
    </row>
    <row r="26" spans="1:125" s="2" customFormat="1" ht="23.25" customHeight="1" x14ac:dyDescent="0.2">
      <c r="A26" s="709" t="s">
        <v>1380</v>
      </c>
      <c r="B26" s="710"/>
      <c r="C26" s="710"/>
      <c r="D26" s="710"/>
      <c r="E26" s="710"/>
      <c r="F26" s="710"/>
      <c r="G26" s="710"/>
      <c r="H26" s="710"/>
      <c r="I26" s="710"/>
      <c r="J26" s="710"/>
      <c r="K26" s="710"/>
      <c r="L26" s="710"/>
      <c r="M26" s="710"/>
      <c r="N26" s="710"/>
      <c r="O26" s="710"/>
      <c r="P26" s="711" t="s">
        <v>1378</v>
      </c>
      <c r="Q26" s="711"/>
      <c r="R26" s="711"/>
      <c r="S26" s="711"/>
      <c r="T26" s="711"/>
      <c r="U26" s="711"/>
      <c r="V26" s="711"/>
      <c r="W26" s="711"/>
      <c r="X26" s="711"/>
      <c r="Y26" s="711"/>
      <c r="Z26" s="711"/>
      <c r="AA26" s="711"/>
      <c r="AB26" s="711"/>
      <c r="AC26" s="711"/>
      <c r="AD26" s="712"/>
      <c r="AE26" s="712"/>
      <c r="AF26" s="712"/>
      <c r="AG26" s="713">
        <v>1</v>
      </c>
      <c r="AH26" s="713"/>
      <c r="AI26" s="713"/>
      <c r="AJ26" s="713"/>
      <c r="AK26" s="714">
        <v>12400</v>
      </c>
      <c r="AL26" s="715"/>
      <c r="AM26" s="715"/>
      <c r="AN26" s="715"/>
      <c r="AO26" s="715"/>
      <c r="AP26" s="716"/>
      <c r="AQ26" s="717">
        <f t="shared" si="1"/>
        <v>148800</v>
      </c>
      <c r="AR26" s="717"/>
      <c r="AS26" s="717"/>
      <c r="AT26" s="717"/>
      <c r="AU26" s="717"/>
      <c r="AV26" s="717"/>
      <c r="AW26" s="717"/>
      <c r="AX26" s="717"/>
      <c r="AY26" s="718"/>
      <c r="AZ26" s="719"/>
      <c r="BA26" s="719"/>
      <c r="BB26" s="719"/>
      <c r="BC26" s="719"/>
      <c r="BD26" s="719"/>
      <c r="BE26" s="719"/>
      <c r="BF26" s="720"/>
      <c r="BG26" s="721">
        <f t="shared" si="2"/>
        <v>2066.6666666666665</v>
      </c>
      <c r="BH26" s="722"/>
      <c r="BI26" s="722"/>
      <c r="BJ26" s="722"/>
      <c r="BK26" s="722"/>
      <c r="BL26" s="722"/>
      <c r="BM26" s="722"/>
      <c r="BN26" s="722"/>
      <c r="BO26" s="723">
        <f t="shared" si="3"/>
        <v>20383.561643835616</v>
      </c>
      <c r="BP26" s="724"/>
      <c r="BQ26" s="724"/>
      <c r="BR26" s="724"/>
      <c r="BS26" s="724"/>
      <c r="BT26" s="724"/>
      <c r="BU26" s="724"/>
      <c r="BV26" s="725"/>
      <c r="BW26" s="726"/>
      <c r="BX26" s="726"/>
      <c r="BY26" s="726"/>
      <c r="BZ26" s="726"/>
      <c r="CA26" s="726"/>
      <c r="CB26" s="726"/>
      <c r="CC26" s="726"/>
      <c r="CD26" s="726"/>
      <c r="CE26" s="726"/>
      <c r="CF26" s="726"/>
      <c r="CG26" s="726"/>
      <c r="CH26" s="726"/>
      <c r="CI26" s="726"/>
      <c r="CJ26" s="726"/>
      <c r="CK26" s="726"/>
      <c r="CL26" s="726"/>
      <c r="CM26" s="726"/>
      <c r="CN26" s="726"/>
      <c r="CO26" s="726"/>
      <c r="CP26" s="726"/>
      <c r="CQ26" s="726"/>
      <c r="CR26" s="726"/>
      <c r="CS26" s="726"/>
      <c r="CT26" s="726"/>
      <c r="CU26" s="726"/>
      <c r="CV26" s="717">
        <f t="shared" si="0"/>
        <v>171250.22831050228</v>
      </c>
      <c r="CW26" s="717"/>
      <c r="CX26" s="717"/>
      <c r="CY26" s="717"/>
      <c r="CZ26" s="717"/>
      <c r="DA26" s="717"/>
      <c r="DB26" s="717"/>
      <c r="DC26" s="717"/>
      <c r="DD26" s="717"/>
      <c r="DE26" s="727"/>
      <c r="DU26" s="46"/>
    </row>
    <row r="27" spans="1:125" s="2" customFormat="1" ht="23.25" customHeight="1" x14ac:dyDescent="0.2">
      <c r="A27" s="709" t="s">
        <v>1381</v>
      </c>
      <c r="B27" s="710"/>
      <c r="C27" s="710"/>
      <c r="D27" s="710"/>
      <c r="E27" s="710"/>
      <c r="F27" s="710"/>
      <c r="G27" s="710"/>
      <c r="H27" s="710"/>
      <c r="I27" s="710"/>
      <c r="J27" s="710"/>
      <c r="K27" s="710"/>
      <c r="L27" s="710"/>
      <c r="M27" s="710"/>
      <c r="N27" s="710"/>
      <c r="O27" s="710"/>
      <c r="P27" s="711" t="s">
        <v>1378</v>
      </c>
      <c r="Q27" s="711"/>
      <c r="R27" s="711"/>
      <c r="S27" s="711"/>
      <c r="T27" s="711"/>
      <c r="U27" s="711"/>
      <c r="V27" s="711"/>
      <c r="W27" s="711"/>
      <c r="X27" s="711"/>
      <c r="Y27" s="711"/>
      <c r="Z27" s="711"/>
      <c r="AA27" s="711"/>
      <c r="AB27" s="711"/>
      <c r="AC27" s="711"/>
      <c r="AD27" s="712"/>
      <c r="AE27" s="712"/>
      <c r="AF27" s="712"/>
      <c r="AG27" s="713">
        <v>1</v>
      </c>
      <c r="AH27" s="713"/>
      <c r="AI27" s="713"/>
      <c r="AJ27" s="713"/>
      <c r="AK27" s="714">
        <v>8529</v>
      </c>
      <c r="AL27" s="715"/>
      <c r="AM27" s="715"/>
      <c r="AN27" s="715"/>
      <c r="AO27" s="715"/>
      <c r="AP27" s="716"/>
      <c r="AQ27" s="717">
        <f t="shared" si="1"/>
        <v>102348</v>
      </c>
      <c r="AR27" s="717"/>
      <c r="AS27" s="717"/>
      <c r="AT27" s="717"/>
      <c r="AU27" s="717"/>
      <c r="AV27" s="717"/>
      <c r="AW27" s="717"/>
      <c r="AX27" s="717"/>
      <c r="AY27" s="718"/>
      <c r="AZ27" s="719"/>
      <c r="BA27" s="719"/>
      <c r="BB27" s="719"/>
      <c r="BC27" s="719"/>
      <c r="BD27" s="719"/>
      <c r="BE27" s="719"/>
      <c r="BF27" s="720"/>
      <c r="BG27" s="721">
        <f t="shared" si="2"/>
        <v>1421.5</v>
      </c>
      <c r="BH27" s="722"/>
      <c r="BI27" s="722"/>
      <c r="BJ27" s="722"/>
      <c r="BK27" s="722"/>
      <c r="BL27" s="722"/>
      <c r="BM27" s="722"/>
      <c r="BN27" s="722"/>
      <c r="BO27" s="723">
        <f t="shared" si="3"/>
        <v>14020.273972602739</v>
      </c>
      <c r="BP27" s="724"/>
      <c r="BQ27" s="724"/>
      <c r="BR27" s="724"/>
      <c r="BS27" s="724"/>
      <c r="BT27" s="724"/>
      <c r="BU27" s="724"/>
      <c r="BV27" s="725"/>
      <c r="BW27" s="726"/>
      <c r="BX27" s="726"/>
      <c r="BY27" s="726"/>
      <c r="BZ27" s="726"/>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17">
        <f t="shared" si="0"/>
        <v>117789.77397260274</v>
      </c>
      <c r="CW27" s="717"/>
      <c r="CX27" s="717"/>
      <c r="CY27" s="717"/>
      <c r="CZ27" s="717"/>
      <c r="DA27" s="717"/>
      <c r="DB27" s="717"/>
      <c r="DC27" s="717"/>
      <c r="DD27" s="717"/>
      <c r="DE27" s="727"/>
    </row>
    <row r="28" spans="1:125" s="2" customFormat="1" ht="23.25" customHeight="1" x14ac:dyDescent="0.2">
      <c r="A28" s="709" t="s">
        <v>1382</v>
      </c>
      <c r="B28" s="710"/>
      <c r="C28" s="710"/>
      <c r="D28" s="710"/>
      <c r="E28" s="710"/>
      <c r="F28" s="710"/>
      <c r="G28" s="710"/>
      <c r="H28" s="710"/>
      <c r="I28" s="710"/>
      <c r="J28" s="710"/>
      <c r="K28" s="710"/>
      <c r="L28" s="710"/>
      <c r="M28" s="710"/>
      <c r="N28" s="710"/>
      <c r="O28" s="710"/>
      <c r="P28" s="711" t="s">
        <v>1378</v>
      </c>
      <c r="Q28" s="711"/>
      <c r="R28" s="711"/>
      <c r="S28" s="711"/>
      <c r="T28" s="711"/>
      <c r="U28" s="711"/>
      <c r="V28" s="711"/>
      <c r="W28" s="711"/>
      <c r="X28" s="711"/>
      <c r="Y28" s="711"/>
      <c r="Z28" s="711"/>
      <c r="AA28" s="711"/>
      <c r="AB28" s="711"/>
      <c r="AC28" s="711"/>
      <c r="AD28" s="712"/>
      <c r="AE28" s="712"/>
      <c r="AF28" s="712"/>
      <c r="AG28" s="713">
        <v>1</v>
      </c>
      <c r="AH28" s="713"/>
      <c r="AI28" s="713"/>
      <c r="AJ28" s="713"/>
      <c r="AK28" s="714">
        <v>8529</v>
      </c>
      <c r="AL28" s="715"/>
      <c r="AM28" s="715"/>
      <c r="AN28" s="715"/>
      <c r="AO28" s="715"/>
      <c r="AP28" s="716"/>
      <c r="AQ28" s="717">
        <f t="shared" si="1"/>
        <v>102348</v>
      </c>
      <c r="AR28" s="717"/>
      <c r="AS28" s="717"/>
      <c r="AT28" s="717"/>
      <c r="AU28" s="717"/>
      <c r="AV28" s="717"/>
      <c r="AW28" s="717"/>
      <c r="AX28" s="717"/>
      <c r="AY28" s="718"/>
      <c r="AZ28" s="719"/>
      <c r="BA28" s="719"/>
      <c r="BB28" s="719"/>
      <c r="BC28" s="719"/>
      <c r="BD28" s="719"/>
      <c r="BE28" s="719"/>
      <c r="BF28" s="720"/>
      <c r="BG28" s="721">
        <f t="shared" si="2"/>
        <v>1421.5</v>
      </c>
      <c r="BH28" s="722"/>
      <c r="BI28" s="722"/>
      <c r="BJ28" s="722"/>
      <c r="BK28" s="722"/>
      <c r="BL28" s="722"/>
      <c r="BM28" s="722"/>
      <c r="BN28" s="722"/>
      <c r="BO28" s="723">
        <f t="shared" si="3"/>
        <v>14020.273972602739</v>
      </c>
      <c r="BP28" s="724"/>
      <c r="BQ28" s="724"/>
      <c r="BR28" s="724"/>
      <c r="BS28" s="724"/>
      <c r="BT28" s="724"/>
      <c r="BU28" s="724"/>
      <c r="BV28" s="725"/>
      <c r="BW28" s="726"/>
      <c r="BX28" s="726"/>
      <c r="BY28" s="726"/>
      <c r="BZ28" s="726"/>
      <c r="CA28" s="726"/>
      <c r="CB28" s="726"/>
      <c r="CC28" s="726"/>
      <c r="CD28" s="726"/>
      <c r="CE28" s="726"/>
      <c r="CF28" s="726"/>
      <c r="CG28" s="726"/>
      <c r="CH28" s="726"/>
      <c r="CI28" s="726"/>
      <c r="CJ28" s="726"/>
      <c r="CK28" s="726"/>
      <c r="CL28" s="726"/>
      <c r="CM28" s="726"/>
      <c r="CN28" s="726"/>
      <c r="CO28" s="726"/>
      <c r="CP28" s="726"/>
      <c r="CQ28" s="726"/>
      <c r="CR28" s="726"/>
      <c r="CS28" s="726"/>
      <c r="CT28" s="726"/>
      <c r="CU28" s="726"/>
      <c r="CV28" s="717">
        <f t="shared" si="0"/>
        <v>117789.77397260274</v>
      </c>
      <c r="CW28" s="717"/>
      <c r="CX28" s="717"/>
      <c r="CY28" s="717"/>
      <c r="CZ28" s="717"/>
      <c r="DA28" s="717"/>
      <c r="DB28" s="717"/>
      <c r="DC28" s="717"/>
      <c r="DD28" s="717"/>
      <c r="DE28" s="727"/>
    </row>
    <row r="29" spans="1:125" s="2" customFormat="1" ht="23.25" customHeight="1" x14ac:dyDescent="0.2">
      <c r="A29" s="709" t="s">
        <v>1383</v>
      </c>
      <c r="B29" s="710"/>
      <c r="C29" s="710"/>
      <c r="D29" s="710"/>
      <c r="E29" s="710"/>
      <c r="F29" s="710"/>
      <c r="G29" s="710"/>
      <c r="H29" s="710"/>
      <c r="I29" s="710"/>
      <c r="J29" s="710"/>
      <c r="K29" s="710"/>
      <c r="L29" s="710"/>
      <c r="M29" s="710"/>
      <c r="N29" s="710"/>
      <c r="O29" s="710"/>
      <c r="P29" s="711" t="s">
        <v>1378</v>
      </c>
      <c r="Q29" s="711"/>
      <c r="R29" s="711"/>
      <c r="S29" s="711"/>
      <c r="T29" s="711"/>
      <c r="U29" s="711"/>
      <c r="V29" s="711"/>
      <c r="W29" s="711"/>
      <c r="X29" s="711"/>
      <c r="Y29" s="711"/>
      <c r="Z29" s="711"/>
      <c r="AA29" s="711"/>
      <c r="AB29" s="711"/>
      <c r="AC29" s="711"/>
      <c r="AD29" s="712"/>
      <c r="AE29" s="712"/>
      <c r="AF29" s="712"/>
      <c r="AG29" s="713">
        <v>1</v>
      </c>
      <c r="AH29" s="713"/>
      <c r="AI29" s="713"/>
      <c r="AJ29" s="713"/>
      <c r="AK29" s="714">
        <v>8522</v>
      </c>
      <c r="AL29" s="715"/>
      <c r="AM29" s="715"/>
      <c r="AN29" s="715"/>
      <c r="AO29" s="715"/>
      <c r="AP29" s="716"/>
      <c r="AQ29" s="717">
        <f t="shared" si="1"/>
        <v>102264</v>
      </c>
      <c r="AR29" s="717"/>
      <c r="AS29" s="717"/>
      <c r="AT29" s="717"/>
      <c r="AU29" s="717"/>
      <c r="AV29" s="717"/>
      <c r="AW29" s="717"/>
      <c r="AX29" s="717"/>
      <c r="AY29" s="718"/>
      <c r="AZ29" s="719"/>
      <c r="BA29" s="719"/>
      <c r="BB29" s="719"/>
      <c r="BC29" s="719"/>
      <c r="BD29" s="719"/>
      <c r="BE29" s="719"/>
      <c r="BF29" s="720"/>
      <c r="BG29" s="721">
        <f t="shared" si="2"/>
        <v>1420.3333333333333</v>
      </c>
      <c r="BH29" s="722"/>
      <c r="BI29" s="722"/>
      <c r="BJ29" s="722"/>
      <c r="BK29" s="722"/>
      <c r="BL29" s="722"/>
      <c r="BM29" s="722"/>
      <c r="BN29" s="722"/>
      <c r="BO29" s="723">
        <f t="shared" si="3"/>
        <v>14008.767123287671</v>
      </c>
      <c r="BP29" s="724"/>
      <c r="BQ29" s="724"/>
      <c r="BR29" s="724"/>
      <c r="BS29" s="724"/>
      <c r="BT29" s="724"/>
      <c r="BU29" s="724"/>
      <c r="BV29" s="725"/>
      <c r="BW29" s="726"/>
      <c r="BX29" s="726"/>
      <c r="BY29" s="726"/>
      <c r="BZ29" s="726"/>
      <c r="CA29" s="726"/>
      <c r="CB29" s="726"/>
      <c r="CC29" s="726"/>
      <c r="CD29" s="726"/>
      <c r="CE29" s="726"/>
      <c r="CF29" s="726"/>
      <c r="CG29" s="726"/>
      <c r="CH29" s="726"/>
      <c r="CI29" s="726"/>
      <c r="CJ29" s="726"/>
      <c r="CK29" s="726"/>
      <c r="CL29" s="726"/>
      <c r="CM29" s="726"/>
      <c r="CN29" s="726"/>
      <c r="CO29" s="726"/>
      <c r="CP29" s="726"/>
      <c r="CQ29" s="726"/>
      <c r="CR29" s="726"/>
      <c r="CS29" s="726"/>
      <c r="CT29" s="726"/>
      <c r="CU29" s="726"/>
      <c r="CV29" s="717">
        <f t="shared" si="0"/>
        <v>117693.100456621</v>
      </c>
      <c r="CW29" s="717"/>
      <c r="CX29" s="717"/>
      <c r="CY29" s="717"/>
      <c r="CZ29" s="717"/>
      <c r="DA29" s="717"/>
      <c r="DB29" s="717"/>
      <c r="DC29" s="717"/>
      <c r="DD29" s="717"/>
      <c r="DE29" s="727"/>
    </row>
    <row r="30" spans="1:125" s="2" customFormat="1" ht="23.25" customHeight="1" x14ac:dyDescent="0.2">
      <c r="A30" s="709" t="s">
        <v>1374</v>
      </c>
      <c r="B30" s="710"/>
      <c r="C30" s="710"/>
      <c r="D30" s="710"/>
      <c r="E30" s="710"/>
      <c r="F30" s="710"/>
      <c r="G30" s="710"/>
      <c r="H30" s="710"/>
      <c r="I30" s="710"/>
      <c r="J30" s="710"/>
      <c r="K30" s="710"/>
      <c r="L30" s="710"/>
      <c r="M30" s="710"/>
      <c r="N30" s="710"/>
      <c r="O30" s="710"/>
      <c r="P30" s="711" t="s">
        <v>1378</v>
      </c>
      <c r="Q30" s="711"/>
      <c r="R30" s="711"/>
      <c r="S30" s="711"/>
      <c r="T30" s="711"/>
      <c r="U30" s="711"/>
      <c r="V30" s="711"/>
      <c r="W30" s="711"/>
      <c r="X30" s="711"/>
      <c r="Y30" s="711"/>
      <c r="Z30" s="711"/>
      <c r="AA30" s="711"/>
      <c r="AB30" s="711"/>
      <c r="AC30" s="711"/>
      <c r="AD30" s="712"/>
      <c r="AE30" s="712"/>
      <c r="AF30" s="712"/>
      <c r="AG30" s="713">
        <v>1</v>
      </c>
      <c r="AH30" s="713"/>
      <c r="AI30" s="713"/>
      <c r="AJ30" s="713"/>
      <c r="AK30" s="714">
        <v>6352</v>
      </c>
      <c r="AL30" s="715"/>
      <c r="AM30" s="715"/>
      <c r="AN30" s="715"/>
      <c r="AO30" s="715"/>
      <c r="AP30" s="716"/>
      <c r="AQ30" s="717">
        <f t="shared" si="1"/>
        <v>76224</v>
      </c>
      <c r="AR30" s="717"/>
      <c r="AS30" s="717"/>
      <c r="AT30" s="717"/>
      <c r="AU30" s="717"/>
      <c r="AV30" s="717"/>
      <c r="AW30" s="717"/>
      <c r="AX30" s="717"/>
      <c r="AY30" s="718"/>
      <c r="AZ30" s="719"/>
      <c r="BA30" s="719"/>
      <c r="BB30" s="719"/>
      <c r="BC30" s="719"/>
      <c r="BD30" s="719"/>
      <c r="BE30" s="719"/>
      <c r="BF30" s="720"/>
      <c r="BG30" s="721">
        <f t="shared" si="2"/>
        <v>1058.6666666666665</v>
      </c>
      <c r="BH30" s="722"/>
      <c r="BI30" s="722"/>
      <c r="BJ30" s="722"/>
      <c r="BK30" s="722"/>
      <c r="BL30" s="722"/>
      <c r="BM30" s="722"/>
      <c r="BN30" s="722"/>
      <c r="BO30" s="723">
        <f t="shared" si="3"/>
        <v>10441.643835616438</v>
      </c>
      <c r="BP30" s="724"/>
      <c r="BQ30" s="724"/>
      <c r="BR30" s="724"/>
      <c r="BS30" s="724"/>
      <c r="BT30" s="724"/>
      <c r="BU30" s="724"/>
      <c r="BV30" s="725"/>
      <c r="BW30" s="726"/>
      <c r="BX30" s="726"/>
      <c r="BY30" s="726"/>
      <c r="BZ30" s="726"/>
      <c r="CA30" s="726"/>
      <c r="CB30" s="726"/>
      <c r="CC30" s="726"/>
      <c r="CD30" s="726"/>
      <c r="CE30" s="726"/>
      <c r="CF30" s="726"/>
      <c r="CG30" s="726"/>
      <c r="CH30" s="726"/>
      <c r="CI30" s="726"/>
      <c r="CJ30" s="726"/>
      <c r="CK30" s="726"/>
      <c r="CL30" s="726"/>
      <c r="CM30" s="726"/>
      <c r="CN30" s="726"/>
      <c r="CO30" s="726"/>
      <c r="CP30" s="726"/>
      <c r="CQ30" s="726"/>
      <c r="CR30" s="726"/>
      <c r="CS30" s="726"/>
      <c r="CT30" s="726"/>
      <c r="CU30" s="726"/>
      <c r="CV30" s="717">
        <f t="shared" si="0"/>
        <v>87724.310502283115</v>
      </c>
      <c r="CW30" s="717"/>
      <c r="CX30" s="717"/>
      <c r="CY30" s="717"/>
      <c r="CZ30" s="717"/>
      <c r="DA30" s="717"/>
      <c r="DB30" s="717"/>
      <c r="DC30" s="717"/>
      <c r="DD30" s="717"/>
      <c r="DE30" s="727"/>
    </row>
    <row r="31" spans="1:125" s="2" customFormat="1" ht="23.25" customHeight="1" x14ac:dyDescent="0.2">
      <c r="A31" s="709" t="s">
        <v>1373</v>
      </c>
      <c r="B31" s="710"/>
      <c r="C31" s="710"/>
      <c r="D31" s="710"/>
      <c r="E31" s="710"/>
      <c r="F31" s="710"/>
      <c r="G31" s="710"/>
      <c r="H31" s="710"/>
      <c r="I31" s="710"/>
      <c r="J31" s="710"/>
      <c r="K31" s="710"/>
      <c r="L31" s="710"/>
      <c r="M31" s="710"/>
      <c r="N31" s="710"/>
      <c r="O31" s="710"/>
      <c r="P31" s="711" t="s">
        <v>1378</v>
      </c>
      <c r="Q31" s="711"/>
      <c r="R31" s="711"/>
      <c r="S31" s="711"/>
      <c r="T31" s="711"/>
      <c r="U31" s="711"/>
      <c r="V31" s="711"/>
      <c r="W31" s="711"/>
      <c r="X31" s="711"/>
      <c r="Y31" s="711"/>
      <c r="Z31" s="711"/>
      <c r="AA31" s="711"/>
      <c r="AB31" s="711"/>
      <c r="AC31" s="711"/>
      <c r="AD31" s="712"/>
      <c r="AE31" s="712"/>
      <c r="AF31" s="712"/>
      <c r="AG31" s="713">
        <v>1</v>
      </c>
      <c r="AH31" s="713"/>
      <c r="AI31" s="713"/>
      <c r="AJ31" s="713"/>
      <c r="AK31" s="714">
        <v>6669</v>
      </c>
      <c r="AL31" s="715"/>
      <c r="AM31" s="715"/>
      <c r="AN31" s="715"/>
      <c r="AO31" s="715"/>
      <c r="AP31" s="716"/>
      <c r="AQ31" s="717">
        <f t="shared" si="1"/>
        <v>80028</v>
      </c>
      <c r="AR31" s="717"/>
      <c r="AS31" s="717"/>
      <c r="AT31" s="717"/>
      <c r="AU31" s="717"/>
      <c r="AV31" s="717"/>
      <c r="AW31" s="717"/>
      <c r="AX31" s="717"/>
      <c r="AY31" s="718"/>
      <c r="AZ31" s="719"/>
      <c r="BA31" s="719"/>
      <c r="BB31" s="719"/>
      <c r="BC31" s="719"/>
      <c r="BD31" s="719"/>
      <c r="BE31" s="719"/>
      <c r="BF31" s="720"/>
      <c r="BG31" s="721">
        <f t="shared" si="2"/>
        <v>1111.5</v>
      </c>
      <c r="BH31" s="722"/>
      <c r="BI31" s="722"/>
      <c r="BJ31" s="722"/>
      <c r="BK31" s="722"/>
      <c r="BL31" s="722"/>
      <c r="BM31" s="722"/>
      <c r="BN31" s="722"/>
      <c r="BO31" s="723">
        <f t="shared" si="3"/>
        <v>10962.739726027397</v>
      </c>
      <c r="BP31" s="724"/>
      <c r="BQ31" s="724"/>
      <c r="BR31" s="724"/>
      <c r="BS31" s="724"/>
      <c r="BT31" s="724"/>
      <c r="BU31" s="724"/>
      <c r="BV31" s="725"/>
      <c r="BW31" s="726"/>
      <c r="BX31" s="726"/>
      <c r="BY31" s="726"/>
      <c r="BZ31" s="726"/>
      <c r="CA31" s="726"/>
      <c r="CB31" s="726"/>
      <c r="CC31" s="726"/>
      <c r="CD31" s="726"/>
      <c r="CE31" s="726"/>
      <c r="CF31" s="726"/>
      <c r="CG31" s="726"/>
      <c r="CH31" s="726"/>
      <c r="CI31" s="726"/>
      <c r="CJ31" s="726"/>
      <c r="CK31" s="726"/>
      <c r="CL31" s="726"/>
      <c r="CM31" s="726"/>
      <c r="CN31" s="726"/>
      <c r="CO31" s="726"/>
      <c r="CP31" s="726"/>
      <c r="CQ31" s="726"/>
      <c r="CR31" s="726"/>
      <c r="CS31" s="726"/>
      <c r="CT31" s="726"/>
      <c r="CU31" s="726"/>
      <c r="CV31" s="717">
        <f t="shared" si="0"/>
        <v>92102.239726027401</v>
      </c>
      <c r="CW31" s="717"/>
      <c r="CX31" s="717"/>
      <c r="CY31" s="717"/>
      <c r="CZ31" s="717"/>
      <c r="DA31" s="717"/>
      <c r="DB31" s="717"/>
      <c r="DC31" s="717"/>
      <c r="DD31" s="717"/>
      <c r="DE31" s="727"/>
    </row>
    <row r="32" spans="1:125" s="2" customFormat="1" ht="23.25" customHeight="1" x14ac:dyDescent="0.2">
      <c r="A32" s="744" t="s">
        <v>1384</v>
      </c>
      <c r="B32" s="745"/>
      <c r="C32" s="745"/>
      <c r="D32" s="745"/>
      <c r="E32" s="745"/>
      <c r="F32" s="745"/>
      <c r="G32" s="745"/>
      <c r="H32" s="745"/>
      <c r="I32" s="745"/>
      <c r="J32" s="745"/>
      <c r="K32" s="745"/>
      <c r="L32" s="745"/>
      <c r="M32" s="745"/>
      <c r="N32" s="745"/>
      <c r="O32" s="746"/>
      <c r="P32" s="711" t="s">
        <v>1378</v>
      </c>
      <c r="Q32" s="711"/>
      <c r="R32" s="711"/>
      <c r="S32" s="711"/>
      <c r="T32" s="711"/>
      <c r="U32" s="711"/>
      <c r="V32" s="711"/>
      <c r="W32" s="711"/>
      <c r="X32" s="711"/>
      <c r="Y32" s="711"/>
      <c r="Z32" s="711"/>
      <c r="AA32" s="711"/>
      <c r="AB32" s="711"/>
      <c r="AC32" s="711"/>
      <c r="AD32" s="712"/>
      <c r="AE32" s="712"/>
      <c r="AF32" s="712"/>
      <c r="AG32" s="713">
        <v>1</v>
      </c>
      <c r="AH32" s="713"/>
      <c r="AI32" s="713"/>
      <c r="AJ32" s="713"/>
      <c r="AK32" s="714">
        <v>8548</v>
      </c>
      <c r="AL32" s="715"/>
      <c r="AM32" s="715"/>
      <c r="AN32" s="715"/>
      <c r="AO32" s="715"/>
      <c r="AP32" s="716"/>
      <c r="AQ32" s="717">
        <f t="shared" si="1"/>
        <v>102576</v>
      </c>
      <c r="AR32" s="717"/>
      <c r="AS32" s="717"/>
      <c r="AT32" s="717"/>
      <c r="AU32" s="717"/>
      <c r="AV32" s="717"/>
      <c r="AW32" s="717"/>
      <c r="AX32" s="717"/>
      <c r="AY32" s="718"/>
      <c r="AZ32" s="719"/>
      <c r="BA32" s="719"/>
      <c r="BB32" s="719"/>
      <c r="BC32" s="719"/>
      <c r="BD32" s="719"/>
      <c r="BE32" s="719"/>
      <c r="BF32" s="720"/>
      <c r="BG32" s="721">
        <f t="shared" si="2"/>
        <v>1424.6666666666667</v>
      </c>
      <c r="BH32" s="722"/>
      <c r="BI32" s="722"/>
      <c r="BJ32" s="722"/>
      <c r="BK32" s="722"/>
      <c r="BL32" s="722"/>
      <c r="BM32" s="722"/>
      <c r="BN32" s="722"/>
      <c r="BO32" s="723">
        <f t="shared" si="3"/>
        <v>14051.506849315068</v>
      </c>
      <c r="BP32" s="724"/>
      <c r="BQ32" s="724"/>
      <c r="BR32" s="724"/>
      <c r="BS32" s="724"/>
      <c r="BT32" s="724"/>
      <c r="BU32" s="724"/>
      <c r="BV32" s="725"/>
      <c r="BW32" s="726"/>
      <c r="BX32" s="726"/>
      <c r="BY32" s="726"/>
      <c r="BZ32" s="726"/>
      <c r="CA32" s="726"/>
      <c r="CB32" s="726"/>
      <c r="CC32" s="726"/>
      <c r="CD32" s="726"/>
      <c r="CE32" s="726"/>
      <c r="CF32" s="726"/>
      <c r="CG32" s="726"/>
      <c r="CH32" s="726"/>
      <c r="CI32" s="726"/>
      <c r="CJ32" s="726"/>
      <c r="CK32" s="726"/>
      <c r="CL32" s="726"/>
      <c r="CM32" s="726"/>
      <c r="CN32" s="726"/>
      <c r="CO32" s="726"/>
      <c r="CP32" s="726"/>
      <c r="CQ32" s="726"/>
      <c r="CR32" s="726"/>
      <c r="CS32" s="726"/>
      <c r="CT32" s="726"/>
      <c r="CU32" s="726"/>
      <c r="CV32" s="717">
        <f t="shared" si="0"/>
        <v>118052.17351598173</v>
      </c>
      <c r="CW32" s="717"/>
      <c r="CX32" s="717"/>
      <c r="CY32" s="717"/>
      <c r="CZ32" s="717"/>
      <c r="DA32" s="717"/>
      <c r="DB32" s="717"/>
      <c r="DC32" s="717"/>
      <c r="DD32" s="717"/>
      <c r="DE32" s="727"/>
      <c r="DS32" s="46"/>
    </row>
    <row r="33" spans="1:123" s="2" customFormat="1" ht="23.25" customHeight="1" x14ac:dyDescent="0.2">
      <c r="A33" s="744" t="s">
        <v>1385</v>
      </c>
      <c r="B33" s="745"/>
      <c r="C33" s="745"/>
      <c r="D33" s="745"/>
      <c r="E33" s="745"/>
      <c r="F33" s="745"/>
      <c r="G33" s="745"/>
      <c r="H33" s="745"/>
      <c r="I33" s="745"/>
      <c r="J33" s="745"/>
      <c r="K33" s="745"/>
      <c r="L33" s="745"/>
      <c r="M33" s="745"/>
      <c r="N33" s="745"/>
      <c r="O33" s="746"/>
      <c r="P33" s="711" t="s">
        <v>1378</v>
      </c>
      <c r="Q33" s="711"/>
      <c r="R33" s="711"/>
      <c r="S33" s="711"/>
      <c r="T33" s="711"/>
      <c r="U33" s="711"/>
      <c r="V33" s="711"/>
      <c r="W33" s="711"/>
      <c r="X33" s="711"/>
      <c r="Y33" s="711"/>
      <c r="Z33" s="711"/>
      <c r="AA33" s="711"/>
      <c r="AB33" s="711"/>
      <c r="AC33" s="711"/>
      <c r="AD33" s="712"/>
      <c r="AE33" s="712"/>
      <c r="AF33" s="712"/>
      <c r="AG33" s="713">
        <v>1</v>
      </c>
      <c r="AH33" s="713"/>
      <c r="AI33" s="713"/>
      <c r="AJ33" s="713"/>
      <c r="AK33" s="714">
        <v>6669</v>
      </c>
      <c r="AL33" s="715"/>
      <c r="AM33" s="715"/>
      <c r="AN33" s="715"/>
      <c r="AO33" s="715"/>
      <c r="AP33" s="716"/>
      <c r="AQ33" s="717">
        <f t="shared" si="1"/>
        <v>80028</v>
      </c>
      <c r="AR33" s="717"/>
      <c r="AS33" s="717"/>
      <c r="AT33" s="717"/>
      <c r="AU33" s="717"/>
      <c r="AV33" s="717"/>
      <c r="AW33" s="717"/>
      <c r="AX33" s="717"/>
      <c r="AY33" s="718"/>
      <c r="AZ33" s="719"/>
      <c r="BA33" s="719"/>
      <c r="BB33" s="719"/>
      <c r="BC33" s="719"/>
      <c r="BD33" s="719"/>
      <c r="BE33" s="719"/>
      <c r="BF33" s="720"/>
      <c r="BG33" s="721">
        <f t="shared" si="2"/>
        <v>1111.5</v>
      </c>
      <c r="BH33" s="722"/>
      <c r="BI33" s="722"/>
      <c r="BJ33" s="722"/>
      <c r="BK33" s="722"/>
      <c r="BL33" s="722"/>
      <c r="BM33" s="722"/>
      <c r="BN33" s="722"/>
      <c r="BO33" s="723">
        <f t="shared" si="3"/>
        <v>10962.739726027397</v>
      </c>
      <c r="BP33" s="724"/>
      <c r="BQ33" s="724"/>
      <c r="BR33" s="724"/>
      <c r="BS33" s="724"/>
      <c r="BT33" s="724"/>
      <c r="BU33" s="724"/>
      <c r="BV33" s="725"/>
      <c r="BW33" s="726"/>
      <c r="BX33" s="726"/>
      <c r="BY33" s="726"/>
      <c r="BZ33" s="726"/>
      <c r="CA33" s="726"/>
      <c r="CB33" s="726"/>
      <c r="CC33" s="726"/>
      <c r="CD33" s="726"/>
      <c r="CE33" s="726"/>
      <c r="CF33" s="726"/>
      <c r="CG33" s="726"/>
      <c r="CH33" s="726"/>
      <c r="CI33" s="726"/>
      <c r="CJ33" s="726"/>
      <c r="CK33" s="726"/>
      <c r="CL33" s="726"/>
      <c r="CM33" s="726"/>
      <c r="CN33" s="726"/>
      <c r="CO33" s="726"/>
      <c r="CP33" s="726"/>
      <c r="CQ33" s="726"/>
      <c r="CR33" s="726"/>
      <c r="CS33" s="726"/>
      <c r="CT33" s="726"/>
      <c r="CU33" s="726"/>
      <c r="CV33" s="717">
        <f t="shared" si="0"/>
        <v>92102.239726027401</v>
      </c>
      <c r="CW33" s="717"/>
      <c r="CX33" s="717"/>
      <c r="CY33" s="717"/>
      <c r="CZ33" s="717"/>
      <c r="DA33" s="717"/>
      <c r="DB33" s="717"/>
      <c r="DC33" s="717"/>
      <c r="DD33" s="717"/>
      <c r="DE33" s="727"/>
    </row>
    <row r="34" spans="1:123" s="2" customFormat="1" ht="23.25" customHeight="1" x14ac:dyDescent="0.2">
      <c r="A34" s="744" t="s">
        <v>1426</v>
      </c>
      <c r="B34" s="745"/>
      <c r="C34" s="745"/>
      <c r="D34" s="745"/>
      <c r="E34" s="745"/>
      <c r="F34" s="745"/>
      <c r="G34" s="745"/>
      <c r="H34" s="745"/>
      <c r="I34" s="745"/>
      <c r="J34" s="745"/>
      <c r="K34" s="745"/>
      <c r="L34" s="745"/>
      <c r="M34" s="745"/>
      <c r="N34" s="745"/>
      <c r="O34" s="746"/>
      <c r="P34" s="711" t="s">
        <v>1378</v>
      </c>
      <c r="Q34" s="711"/>
      <c r="R34" s="711"/>
      <c r="S34" s="711"/>
      <c r="T34" s="711"/>
      <c r="U34" s="711"/>
      <c r="V34" s="711"/>
      <c r="W34" s="711"/>
      <c r="X34" s="711"/>
      <c r="Y34" s="711"/>
      <c r="Z34" s="711"/>
      <c r="AA34" s="711"/>
      <c r="AB34" s="711"/>
      <c r="AC34" s="711"/>
      <c r="AD34" s="712"/>
      <c r="AE34" s="712"/>
      <c r="AF34" s="712"/>
      <c r="AG34" s="713">
        <v>1</v>
      </c>
      <c r="AH34" s="713"/>
      <c r="AI34" s="713"/>
      <c r="AJ34" s="713"/>
      <c r="AK34" s="714">
        <v>8546</v>
      </c>
      <c r="AL34" s="715"/>
      <c r="AM34" s="715"/>
      <c r="AN34" s="715"/>
      <c r="AO34" s="715"/>
      <c r="AP34" s="716"/>
      <c r="AQ34" s="717">
        <f t="shared" ref="AQ34:AQ35" si="6">AG34*AK34*12</f>
        <v>102552</v>
      </c>
      <c r="AR34" s="717"/>
      <c r="AS34" s="717"/>
      <c r="AT34" s="717"/>
      <c r="AU34" s="717"/>
      <c r="AV34" s="717"/>
      <c r="AW34" s="717"/>
      <c r="AX34" s="717"/>
      <c r="AY34" s="534"/>
      <c r="AZ34" s="535"/>
      <c r="BA34" s="535"/>
      <c r="BB34" s="535"/>
      <c r="BC34" s="535"/>
      <c r="BD34" s="535"/>
      <c r="BE34" s="535"/>
      <c r="BF34" s="536"/>
      <c r="BG34" s="721">
        <f t="shared" si="2"/>
        <v>1424.3333333333335</v>
      </c>
      <c r="BH34" s="722"/>
      <c r="BI34" s="722"/>
      <c r="BJ34" s="722"/>
      <c r="BK34" s="722"/>
      <c r="BL34" s="722"/>
      <c r="BM34" s="722"/>
      <c r="BN34" s="722"/>
      <c r="BO34" s="723">
        <f t="shared" ref="BO34:BO35" si="7">AQ34/365*50</f>
        <v>14048.219178082192</v>
      </c>
      <c r="BP34" s="724"/>
      <c r="BQ34" s="724"/>
      <c r="BR34" s="724"/>
      <c r="BS34" s="724"/>
      <c r="BT34" s="724"/>
      <c r="BU34" s="724"/>
      <c r="BV34" s="725"/>
      <c r="BW34" s="726"/>
      <c r="BX34" s="726"/>
      <c r="BY34" s="726"/>
      <c r="BZ34" s="726"/>
      <c r="CA34" s="726"/>
      <c r="CB34" s="726"/>
      <c r="CC34" s="726"/>
      <c r="CD34" s="726"/>
      <c r="CE34" s="726"/>
      <c r="CF34" s="726"/>
      <c r="CG34" s="726"/>
      <c r="CH34" s="726"/>
      <c r="CI34" s="726"/>
      <c r="CJ34" s="726"/>
      <c r="CK34" s="726"/>
      <c r="CL34" s="726"/>
      <c r="CM34" s="726"/>
      <c r="CN34" s="726"/>
      <c r="CO34" s="726"/>
      <c r="CP34" s="726"/>
      <c r="CQ34" s="726"/>
      <c r="CR34" s="726"/>
      <c r="CS34" s="726"/>
      <c r="CT34" s="726"/>
      <c r="CU34" s="726"/>
      <c r="CV34" s="717">
        <f t="shared" ref="CV34:CV35" si="8">SUM(AQ34:CU34)</f>
        <v>118024.55251141552</v>
      </c>
      <c r="CW34" s="717"/>
      <c r="CX34" s="717"/>
      <c r="CY34" s="717"/>
      <c r="CZ34" s="717"/>
      <c r="DA34" s="717"/>
      <c r="DB34" s="717"/>
      <c r="DC34" s="717"/>
      <c r="DD34" s="717"/>
      <c r="DE34" s="727"/>
    </row>
    <row r="35" spans="1:123" s="2" customFormat="1" ht="23.25" customHeight="1" x14ac:dyDescent="0.2">
      <c r="A35" s="744" t="s">
        <v>1427</v>
      </c>
      <c r="B35" s="745"/>
      <c r="C35" s="745"/>
      <c r="D35" s="745"/>
      <c r="E35" s="745"/>
      <c r="F35" s="745"/>
      <c r="G35" s="745"/>
      <c r="H35" s="745"/>
      <c r="I35" s="745"/>
      <c r="J35" s="745"/>
      <c r="K35" s="745"/>
      <c r="L35" s="745"/>
      <c r="M35" s="745"/>
      <c r="N35" s="745"/>
      <c r="O35" s="746"/>
      <c r="P35" s="711" t="s">
        <v>1378</v>
      </c>
      <c r="Q35" s="711"/>
      <c r="R35" s="711"/>
      <c r="S35" s="711"/>
      <c r="T35" s="711"/>
      <c r="U35" s="711"/>
      <c r="V35" s="711"/>
      <c r="W35" s="711"/>
      <c r="X35" s="711"/>
      <c r="Y35" s="711"/>
      <c r="Z35" s="711"/>
      <c r="AA35" s="711"/>
      <c r="AB35" s="711"/>
      <c r="AC35" s="711"/>
      <c r="AD35" s="712"/>
      <c r="AE35" s="712"/>
      <c r="AF35" s="712"/>
      <c r="AG35" s="713">
        <v>1</v>
      </c>
      <c r="AH35" s="713"/>
      <c r="AI35" s="713"/>
      <c r="AJ35" s="713"/>
      <c r="AK35" s="714">
        <v>8073</v>
      </c>
      <c r="AL35" s="715"/>
      <c r="AM35" s="715"/>
      <c r="AN35" s="715"/>
      <c r="AO35" s="715"/>
      <c r="AP35" s="716"/>
      <c r="AQ35" s="717">
        <f t="shared" si="6"/>
        <v>96876</v>
      </c>
      <c r="AR35" s="717"/>
      <c r="AS35" s="717"/>
      <c r="AT35" s="717"/>
      <c r="AU35" s="717"/>
      <c r="AV35" s="717"/>
      <c r="AW35" s="717"/>
      <c r="AX35" s="717"/>
      <c r="AY35" s="534"/>
      <c r="AZ35" s="535"/>
      <c r="BA35" s="535"/>
      <c r="BB35" s="535"/>
      <c r="BC35" s="535"/>
      <c r="BD35" s="535"/>
      <c r="BE35" s="535"/>
      <c r="BF35" s="536"/>
      <c r="BG35" s="721">
        <f t="shared" si="2"/>
        <v>1345.5</v>
      </c>
      <c r="BH35" s="722"/>
      <c r="BI35" s="722"/>
      <c r="BJ35" s="722"/>
      <c r="BK35" s="722"/>
      <c r="BL35" s="722"/>
      <c r="BM35" s="722"/>
      <c r="BN35" s="722"/>
      <c r="BO35" s="723">
        <f t="shared" si="7"/>
        <v>13270.68493150685</v>
      </c>
      <c r="BP35" s="724"/>
      <c r="BQ35" s="724"/>
      <c r="BR35" s="724"/>
      <c r="BS35" s="724"/>
      <c r="BT35" s="724"/>
      <c r="BU35" s="724"/>
      <c r="BV35" s="725"/>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17">
        <f t="shared" si="8"/>
        <v>111492.18493150685</v>
      </c>
      <c r="CW35" s="717"/>
      <c r="CX35" s="717"/>
      <c r="CY35" s="717"/>
      <c r="CZ35" s="717"/>
      <c r="DA35" s="717"/>
      <c r="DB35" s="717"/>
      <c r="DC35" s="717"/>
      <c r="DD35" s="717"/>
      <c r="DE35" s="727"/>
    </row>
    <row r="36" spans="1:123" s="2" customFormat="1" ht="23.25" customHeight="1" x14ac:dyDescent="0.2">
      <c r="A36" s="744" t="s">
        <v>1386</v>
      </c>
      <c r="B36" s="745"/>
      <c r="C36" s="745"/>
      <c r="D36" s="745"/>
      <c r="E36" s="745"/>
      <c r="F36" s="745"/>
      <c r="G36" s="745"/>
      <c r="H36" s="745"/>
      <c r="I36" s="745"/>
      <c r="J36" s="745"/>
      <c r="K36" s="745"/>
      <c r="L36" s="745"/>
      <c r="M36" s="745"/>
      <c r="N36" s="745"/>
      <c r="O36" s="746"/>
      <c r="P36" s="711" t="s">
        <v>1378</v>
      </c>
      <c r="Q36" s="711"/>
      <c r="R36" s="711"/>
      <c r="S36" s="711"/>
      <c r="T36" s="711"/>
      <c r="U36" s="711"/>
      <c r="V36" s="711"/>
      <c r="W36" s="711"/>
      <c r="X36" s="711"/>
      <c r="Y36" s="711"/>
      <c r="Z36" s="711"/>
      <c r="AA36" s="711"/>
      <c r="AB36" s="711"/>
      <c r="AC36" s="711"/>
      <c r="AD36" s="712"/>
      <c r="AE36" s="712"/>
      <c r="AF36" s="712"/>
      <c r="AG36" s="713">
        <v>1</v>
      </c>
      <c r="AH36" s="713"/>
      <c r="AI36" s="713"/>
      <c r="AJ36" s="713"/>
      <c r="AK36" s="714">
        <v>8344</v>
      </c>
      <c r="AL36" s="715"/>
      <c r="AM36" s="715"/>
      <c r="AN36" s="715"/>
      <c r="AO36" s="715"/>
      <c r="AP36" s="716"/>
      <c r="AQ36" s="717">
        <f t="shared" si="1"/>
        <v>100128</v>
      </c>
      <c r="AR36" s="717"/>
      <c r="AS36" s="717"/>
      <c r="AT36" s="717"/>
      <c r="AU36" s="717"/>
      <c r="AV36" s="717"/>
      <c r="AW36" s="717"/>
      <c r="AX36" s="717"/>
      <c r="AY36" s="718"/>
      <c r="AZ36" s="719"/>
      <c r="BA36" s="719"/>
      <c r="BB36" s="719"/>
      <c r="BC36" s="719"/>
      <c r="BD36" s="719"/>
      <c r="BE36" s="719"/>
      <c r="BF36" s="720"/>
      <c r="BG36" s="721">
        <f t="shared" si="2"/>
        <v>1390.6666666666665</v>
      </c>
      <c r="BH36" s="722"/>
      <c r="BI36" s="722"/>
      <c r="BJ36" s="722"/>
      <c r="BK36" s="722"/>
      <c r="BL36" s="722"/>
      <c r="BM36" s="722"/>
      <c r="BN36" s="722"/>
      <c r="BO36" s="723">
        <f t="shared" si="3"/>
        <v>13716.164383561645</v>
      </c>
      <c r="BP36" s="724"/>
      <c r="BQ36" s="724"/>
      <c r="BR36" s="724"/>
      <c r="BS36" s="724"/>
      <c r="BT36" s="724"/>
      <c r="BU36" s="724"/>
      <c r="BV36" s="725"/>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17">
        <f t="shared" si="0"/>
        <v>115234.83105022831</v>
      </c>
      <c r="CW36" s="717"/>
      <c r="CX36" s="717"/>
      <c r="CY36" s="717"/>
      <c r="CZ36" s="717"/>
      <c r="DA36" s="717"/>
      <c r="DB36" s="717"/>
      <c r="DC36" s="717"/>
      <c r="DD36" s="717"/>
      <c r="DE36" s="727"/>
    </row>
    <row r="37" spans="1:123" s="2" customFormat="1" ht="23.25" customHeight="1" x14ac:dyDescent="0.2">
      <c r="A37" s="744" t="s">
        <v>1387</v>
      </c>
      <c r="B37" s="745"/>
      <c r="C37" s="745"/>
      <c r="D37" s="745"/>
      <c r="E37" s="745"/>
      <c r="F37" s="745"/>
      <c r="G37" s="745"/>
      <c r="H37" s="745"/>
      <c r="I37" s="745"/>
      <c r="J37" s="745"/>
      <c r="K37" s="745"/>
      <c r="L37" s="745"/>
      <c r="M37" s="745"/>
      <c r="N37" s="745"/>
      <c r="O37" s="746"/>
      <c r="P37" s="711" t="s">
        <v>1388</v>
      </c>
      <c r="Q37" s="711"/>
      <c r="R37" s="711"/>
      <c r="S37" s="711"/>
      <c r="T37" s="711"/>
      <c r="U37" s="711"/>
      <c r="V37" s="711"/>
      <c r="W37" s="711"/>
      <c r="X37" s="711"/>
      <c r="Y37" s="711"/>
      <c r="Z37" s="711"/>
      <c r="AA37" s="711"/>
      <c r="AB37" s="711"/>
      <c r="AC37" s="711"/>
      <c r="AD37" s="712"/>
      <c r="AE37" s="712"/>
      <c r="AF37" s="712"/>
      <c r="AG37" s="713">
        <v>1</v>
      </c>
      <c r="AH37" s="713"/>
      <c r="AI37" s="713"/>
      <c r="AJ37" s="713"/>
      <c r="AK37" s="714">
        <v>13588</v>
      </c>
      <c r="AL37" s="715"/>
      <c r="AM37" s="715"/>
      <c r="AN37" s="715"/>
      <c r="AO37" s="715"/>
      <c r="AP37" s="716"/>
      <c r="AQ37" s="717">
        <f t="shared" si="1"/>
        <v>163056</v>
      </c>
      <c r="AR37" s="717"/>
      <c r="AS37" s="717"/>
      <c r="AT37" s="717"/>
      <c r="AU37" s="717"/>
      <c r="AV37" s="717"/>
      <c r="AW37" s="717"/>
      <c r="AX37" s="717"/>
      <c r="AY37" s="718"/>
      <c r="AZ37" s="719"/>
      <c r="BA37" s="719"/>
      <c r="BB37" s="719"/>
      <c r="BC37" s="719"/>
      <c r="BD37" s="719"/>
      <c r="BE37" s="719"/>
      <c r="BF37" s="720"/>
      <c r="BG37" s="721">
        <f t="shared" si="2"/>
        <v>2264.6666666666665</v>
      </c>
      <c r="BH37" s="722"/>
      <c r="BI37" s="722"/>
      <c r="BJ37" s="722"/>
      <c r="BK37" s="722"/>
      <c r="BL37" s="722"/>
      <c r="BM37" s="722"/>
      <c r="BN37" s="722"/>
      <c r="BO37" s="723">
        <f t="shared" si="3"/>
        <v>22336.438356164384</v>
      </c>
      <c r="BP37" s="724"/>
      <c r="BQ37" s="724"/>
      <c r="BR37" s="724"/>
      <c r="BS37" s="724"/>
      <c r="BT37" s="724"/>
      <c r="BU37" s="724"/>
      <c r="BV37" s="725"/>
      <c r="BW37" s="726"/>
      <c r="BX37" s="726"/>
      <c r="BY37" s="726"/>
      <c r="BZ37" s="726"/>
      <c r="CA37" s="726"/>
      <c r="CB37" s="726"/>
      <c r="CC37" s="726"/>
      <c r="CD37" s="726"/>
      <c r="CE37" s="726"/>
      <c r="CF37" s="726"/>
      <c r="CG37" s="726"/>
      <c r="CH37" s="726"/>
      <c r="CI37" s="726"/>
      <c r="CJ37" s="726"/>
      <c r="CK37" s="726"/>
      <c r="CL37" s="726"/>
      <c r="CM37" s="726"/>
      <c r="CN37" s="726"/>
      <c r="CO37" s="726"/>
      <c r="CP37" s="726"/>
      <c r="CQ37" s="726"/>
      <c r="CR37" s="726"/>
      <c r="CS37" s="726"/>
      <c r="CT37" s="726"/>
      <c r="CU37" s="726"/>
      <c r="CV37" s="717">
        <f t="shared" si="0"/>
        <v>187657.10502283103</v>
      </c>
      <c r="CW37" s="717"/>
      <c r="CX37" s="717"/>
      <c r="CY37" s="717"/>
      <c r="CZ37" s="717"/>
      <c r="DA37" s="717"/>
      <c r="DB37" s="717"/>
      <c r="DC37" s="717"/>
      <c r="DD37" s="717"/>
      <c r="DE37" s="727"/>
    </row>
    <row r="38" spans="1:123" s="2" customFormat="1" ht="23.25" customHeight="1" x14ac:dyDescent="0.2">
      <c r="A38" s="744" t="s">
        <v>1389</v>
      </c>
      <c r="B38" s="745"/>
      <c r="C38" s="745"/>
      <c r="D38" s="745"/>
      <c r="E38" s="745"/>
      <c r="F38" s="745"/>
      <c r="G38" s="745"/>
      <c r="H38" s="745"/>
      <c r="I38" s="745"/>
      <c r="J38" s="745"/>
      <c r="K38" s="745"/>
      <c r="L38" s="745"/>
      <c r="M38" s="745"/>
      <c r="N38" s="745"/>
      <c r="O38" s="746"/>
      <c r="P38" s="711" t="s">
        <v>1388</v>
      </c>
      <c r="Q38" s="711"/>
      <c r="R38" s="711"/>
      <c r="S38" s="711"/>
      <c r="T38" s="711"/>
      <c r="U38" s="711"/>
      <c r="V38" s="711"/>
      <c r="W38" s="711"/>
      <c r="X38" s="711"/>
      <c r="Y38" s="711"/>
      <c r="Z38" s="711"/>
      <c r="AA38" s="711"/>
      <c r="AB38" s="711"/>
      <c r="AC38" s="711"/>
      <c r="AD38" s="712"/>
      <c r="AE38" s="712"/>
      <c r="AF38" s="712"/>
      <c r="AG38" s="713">
        <v>1</v>
      </c>
      <c r="AH38" s="713"/>
      <c r="AI38" s="713"/>
      <c r="AJ38" s="713"/>
      <c r="AK38" s="714">
        <v>11823</v>
      </c>
      <c r="AL38" s="715"/>
      <c r="AM38" s="715"/>
      <c r="AN38" s="715"/>
      <c r="AO38" s="715"/>
      <c r="AP38" s="716"/>
      <c r="AQ38" s="717">
        <f>AG38*AK38*12</f>
        <v>141876</v>
      </c>
      <c r="AR38" s="717"/>
      <c r="AS38" s="717"/>
      <c r="AT38" s="717"/>
      <c r="AU38" s="717"/>
      <c r="AV38" s="717"/>
      <c r="AW38" s="717"/>
      <c r="AX38" s="717"/>
      <c r="AY38" s="718"/>
      <c r="AZ38" s="719"/>
      <c r="BA38" s="719"/>
      <c r="BB38" s="719"/>
      <c r="BC38" s="719"/>
      <c r="BD38" s="719"/>
      <c r="BE38" s="719"/>
      <c r="BF38" s="720"/>
      <c r="BG38" s="721">
        <f t="shared" si="2"/>
        <v>1970.5</v>
      </c>
      <c r="BH38" s="722"/>
      <c r="BI38" s="722"/>
      <c r="BJ38" s="722"/>
      <c r="BK38" s="722"/>
      <c r="BL38" s="722"/>
      <c r="BM38" s="722"/>
      <c r="BN38" s="722"/>
      <c r="BO38" s="723">
        <f t="shared" si="3"/>
        <v>19435.068493150688</v>
      </c>
      <c r="BP38" s="724"/>
      <c r="BQ38" s="724"/>
      <c r="BR38" s="724"/>
      <c r="BS38" s="724"/>
      <c r="BT38" s="724"/>
      <c r="BU38" s="724"/>
      <c r="BV38" s="725"/>
      <c r="BW38" s="726"/>
      <c r="BX38" s="726"/>
      <c r="BY38" s="726"/>
      <c r="BZ38" s="726"/>
      <c r="CA38" s="726"/>
      <c r="CB38" s="726"/>
      <c r="CC38" s="726"/>
      <c r="CD38" s="726"/>
      <c r="CE38" s="726"/>
      <c r="CF38" s="726"/>
      <c r="CG38" s="726"/>
      <c r="CH38" s="726"/>
      <c r="CI38" s="726"/>
      <c r="CJ38" s="726"/>
      <c r="CK38" s="726"/>
      <c r="CL38" s="726"/>
      <c r="CM38" s="726"/>
      <c r="CN38" s="726"/>
      <c r="CO38" s="726"/>
      <c r="CP38" s="726"/>
      <c r="CQ38" s="726"/>
      <c r="CR38" s="726"/>
      <c r="CS38" s="726"/>
      <c r="CT38" s="726"/>
      <c r="CU38" s="726"/>
      <c r="CV38" s="717">
        <f>SUM(AQ38:CU38)</f>
        <v>163281.5684931507</v>
      </c>
      <c r="CW38" s="717"/>
      <c r="CX38" s="717"/>
      <c r="CY38" s="717"/>
      <c r="CZ38" s="717"/>
      <c r="DA38" s="717"/>
      <c r="DB38" s="717"/>
      <c r="DC38" s="717"/>
      <c r="DD38" s="717"/>
      <c r="DE38" s="727"/>
      <c r="DS38" s="46"/>
    </row>
    <row r="39" spans="1:123" s="2" customFormat="1" ht="23.25" customHeight="1" x14ac:dyDescent="0.2">
      <c r="A39" s="744" t="s">
        <v>1365</v>
      </c>
      <c r="B39" s="745"/>
      <c r="C39" s="745"/>
      <c r="D39" s="745"/>
      <c r="E39" s="745"/>
      <c r="F39" s="745"/>
      <c r="G39" s="745"/>
      <c r="H39" s="745"/>
      <c r="I39" s="745"/>
      <c r="J39" s="745"/>
      <c r="K39" s="745"/>
      <c r="L39" s="745"/>
      <c r="M39" s="745"/>
      <c r="N39" s="745"/>
      <c r="O39" s="746"/>
      <c r="P39" s="711" t="s">
        <v>1388</v>
      </c>
      <c r="Q39" s="711"/>
      <c r="R39" s="711"/>
      <c r="S39" s="711"/>
      <c r="T39" s="711"/>
      <c r="U39" s="711"/>
      <c r="V39" s="711"/>
      <c r="W39" s="711"/>
      <c r="X39" s="711"/>
      <c r="Y39" s="711"/>
      <c r="Z39" s="711"/>
      <c r="AA39" s="711"/>
      <c r="AB39" s="711"/>
      <c r="AC39" s="711"/>
      <c r="AD39" s="712"/>
      <c r="AE39" s="712"/>
      <c r="AF39" s="712"/>
      <c r="AG39" s="713">
        <v>1</v>
      </c>
      <c r="AH39" s="713"/>
      <c r="AI39" s="713"/>
      <c r="AJ39" s="713"/>
      <c r="AK39" s="714">
        <v>6810</v>
      </c>
      <c r="AL39" s="715"/>
      <c r="AM39" s="715"/>
      <c r="AN39" s="715"/>
      <c r="AO39" s="715"/>
      <c r="AP39" s="716"/>
      <c r="AQ39" s="717">
        <f t="shared" si="1"/>
        <v>81720</v>
      </c>
      <c r="AR39" s="717"/>
      <c r="AS39" s="717"/>
      <c r="AT39" s="717"/>
      <c r="AU39" s="717"/>
      <c r="AV39" s="717"/>
      <c r="AW39" s="717"/>
      <c r="AX39" s="717"/>
      <c r="AY39" s="718"/>
      <c r="AZ39" s="719"/>
      <c r="BA39" s="719"/>
      <c r="BB39" s="719"/>
      <c r="BC39" s="719"/>
      <c r="BD39" s="719"/>
      <c r="BE39" s="719"/>
      <c r="BF39" s="720"/>
      <c r="BG39" s="721">
        <f t="shared" si="2"/>
        <v>1135</v>
      </c>
      <c r="BH39" s="722"/>
      <c r="BI39" s="722"/>
      <c r="BJ39" s="722"/>
      <c r="BK39" s="722"/>
      <c r="BL39" s="722"/>
      <c r="BM39" s="722"/>
      <c r="BN39" s="722"/>
      <c r="BO39" s="723">
        <f t="shared" si="3"/>
        <v>11194.520547945205</v>
      </c>
      <c r="BP39" s="724"/>
      <c r="BQ39" s="724"/>
      <c r="BR39" s="724"/>
      <c r="BS39" s="724"/>
      <c r="BT39" s="724"/>
      <c r="BU39" s="724"/>
      <c r="BV39" s="725"/>
      <c r="BW39" s="726"/>
      <c r="BX39" s="726"/>
      <c r="BY39" s="726"/>
      <c r="BZ39" s="726"/>
      <c r="CA39" s="726"/>
      <c r="CB39" s="726"/>
      <c r="CC39" s="726"/>
      <c r="CD39" s="726"/>
      <c r="CE39" s="726"/>
      <c r="CF39" s="726"/>
      <c r="CG39" s="726"/>
      <c r="CH39" s="726"/>
      <c r="CI39" s="726"/>
      <c r="CJ39" s="726"/>
      <c r="CK39" s="726"/>
      <c r="CL39" s="726"/>
      <c r="CM39" s="726"/>
      <c r="CN39" s="726"/>
      <c r="CO39" s="726"/>
      <c r="CP39" s="726"/>
      <c r="CQ39" s="726"/>
      <c r="CR39" s="726"/>
      <c r="CS39" s="726"/>
      <c r="CT39" s="726"/>
      <c r="CU39" s="726"/>
      <c r="CV39" s="717">
        <f t="shared" si="0"/>
        <v>94049.520547945198</v>
      </c>
      <c r="CW39" s="717"/>
      <c r="CX39" s="717"/>
      <c r="CY39" s="717"/>
      <c r="CZ39" s="717"/>
      <c r="DA39" s="717"/>
      <c r="DB39" s="717"/>
      <c r="DC39" s="717"/>
      <c r="DD39" s="717"/>
      <c r="DE39" s="727"/>
    </row>
    <row r="40" spans="1:123" s="2" customFormat="1" ht="23.25" customHeight="1" x14ac:dyDescent="0.2">
      <c r="A40" s="744" t="s">
        <v>1374</v>
      </c>
      <c r="B40" s="745"/>
      <c r="C40" s="745"/>
      <c r="D40" s="745"/>
      <c r="E40" s="745"/>
      <c r="F40" s="745"/>
      <c r="G40" s="745"/>
      <c r="H40" s="745"/>
      <c r="I40" s="745"/>
      <c r="J40" s="745"/>
      <c r="K40" s="745"/>
      <c r="L40" s="745"/>
      <c r="M40" s="745"/>
      <c r="N40" s="745"/>
      <c r="O40" s="746"/>
      <c r="P40" s="750" t="s">
        <v>1388</v>
      </c>
      <c r="Q40" s="751"/>
      <c r="R40" s="751"/>
      <c r="S40" s="751"/>
      <c r="T40" s="751"/>
      <c r="U40" s="751"/>
      <c r="V40" s="751"/>
      <c r="W40" s="751"/>
      <c r="X40" s="751"/>
      <c r="Y40" s="751"/>
      <c r="Z40" s="751"/>
      <c r="AA40" s="751"/>
      <c r="AB40" s="751"/>
      <c r="AC40" s="752"/>
      <c r="AD40" s="712"/>
      <c r="AE40" s="712"/>
      <c r="AF40" s="712"/>
      <c r="AG40" s="713">
        <v>1</v>
      </c>
      <c r="AH40" s="713"/>
      <c r="AI40" s="713"/>
      <c r="AJ40" s="713"/>
      <c r="AK40" s="714">
        <v>8754</v>
      </c>
      <c r="AL40" s="715"/>
      <c r="AM40" s="715"/>
      <c r="AN40" s="715"/>
      <c r="AO40" s="715"/>
      <c r="AP40" s="716"/>
      <c r="AQ40" s="717">
        <f t="shared" si="1"/>
        <v>105048</v>
      </c>
      <c r="AR40" s="717"/>
      <c r="AS40" s="717"/>
      <c r="AT40" s="717"/>
      <c r="AU40" s="717"/>
      <c r="AV40" s="717"/>
      <c r="AW40" s="717"/>
      <c r="AX40" s="717"/>
      <c r="AY40" s="718"/>
      <c r="AZ40" s="719"/>
      <c r="BA40" s="719"/>
      <c r="BB40" s="719"/>
      <c r="BC40" s="719"/>
      <c r="BD40" s="719"/>
      <c r="BE40" s="719"/>
      <c r="BF40" s="720"/>
      <c r="BG40" s="721">
        <f t="shared" si="2"/>
        <v>1459</v>
      </c>
      <c r="BH40" s="722"/>
      <c r="BI40" s="722"/>
      <c r="BJ40" s="722"/>
      <c r="BK40" s="722"/>
      <c r="BL40" s="722"/>
      <c r="BM40" s="722"/>
      <c r="BN40" s="722"/>
      <c r="BO40" s="723">
        <f t="shared" si="3"/>
        <v>14390.136986301372</v>
      </c>
      <c r="BP40" s="724"/>
      <c r="BQ40" s="724"/>
      <c r="BR40" s="724"/>
      <c r="BS40" s="724"/>
      <c r="BT40" s="724"/>
      <c r="BU40" s="724"/>
      <c r="BV40" s="725"/>
      <c r="BW40" s="726"/>
      <c r="BX40" s="726"/>
      <c r="BY40" s="726"/>
      <c r="BZ40" s="726"/>
      <c r="CA40" s="726"/>
      <c r="CB40" s="726"/>
      <c r="CC40" s="726"/>
      <c r="CD40" s="726"/>
      <c r="CE40" s="726"/>
      <c r="CF40" s="726"/>
      <c r="CG40" s="726"/>
      <c r="CH40" s="726"/>
      <c r="CI40" s="726"/>
      <c r="CJ40" s="726"/>
      <c r="CK40" s="726"/>
      <c r="CL40" s="726"/>
      <c r="CM40" s="726"/>
      <c r="CN40" s="726"/>
      <c r="CO40" s="726"/>
      <c r="CP40" s="726"/>
      <c r="CQ40" s="726"/>
      <c r="CR40" s="726"/>
      <c r="CS40" s="726"/>
      <c r="CT40" s="726"/>
      <c r="CU40" s="726"/>
      <c r="CV40" s="717">
        <f t="shared" si="0"/>
        <v>120897.13698630137</v>
      </c>
      <c r="CW40" s="717"/>
      <c r="CX40" s="717"/>
      <c r="CY40" s="717"/>
      <c r="CZ40" s="717"/>
      <c r="DA40" s="717"/>
      <c r="DB40" s="717"/>
      <c r="DC40" s="717"/>
      <c r="DD40" s="717"/>
      <c r="DE40" s="727"/>
    </row>
    <row r="41" spans="1:123" s="2" customFormat="1" ht="23.25" customHeight="1" x14ac:dyDescent="0.2">
      <c r="A41" s="744" t="s">
        <v>1373</v>
      </c>
      <c r="B41" s="745"/>
      <c r="C41" s="745"/>
      <c r="D41" s="745"/>
      <c r="E41" s="745"/>
      <c r="F41" s="745"/>
      <c r="G41" s="745"/>
      <c r="H41" s="745"/>
      <c r="I41" s="745"/>
      <c r="J41" s="745"/>
      <c r="K41" s="745"/>
      <c r="L41" s="745"/>
      <c r="M41" s="745"/>
      <c r="N41" s="745"/>
      <c r="O41" s="746"/>
      <c r="P41" s="750" t="s">
        <v>1388</v>
      </c>
      <c r="Q41" s="751"/>
      <c r="R41" s="751"/>
      <c r="S41" s="751"/>
      <c r="T41" s="751"/>
      <c r="U41" s="751"/>
      <c r="V41" s="751"/>
      <c r="W41" s="751"/>
      <c r="X41" s="751"/>
      <c r="Y41" s="751"/>
      <c r="Z41" s="751"/>
      <c r="AA41" s="751"/>
      <c r="AB41" s="751"/>
      <c r="AC41" s="752"/>
      <c r="AD41" s="712"/>
      <c r="AE41" s="712"/>
      <c r="AF41" s="712"/>
      <c r="AG41" s="713">
        <v>1</v>
      </c>
      <c r="AH41" s="713"/>
      <c r="AI41" s="713"/>
      <c r="AJ41" s="713"/>
      <c r="AK41" s="714">
        <v>5955</v>
      </c>
      <c r="AL41" s="715"/>
      <c r="AM41" s="715"/>
      <c r="AN41" s="715"/>
      <c r="AO41" s="715"/>
      <c r="AP41" s="716"/>
      <c r="AQ41" s="717">
        <f t="shared" si="1"/>
        <v>71460</v>
      </c>
      <c r="AR41" s="717"/>
      <c r="AS41" s="717"/>
      <c r="AT41" s="717"/>
      <c r="AU41" s="717"/>
      <c r="AV41" s="717"/>
      <c r="AW41" s="717"/>
      <c r="AX41" s="717"/>
      <c r="AY41" s="718"/>
      <c r="AZ41" s="719"/>
      <c r="BA41" s="719"/>
      <c r="BB41" s="719"/>
      <c r="BC41" s="719"/>
      <c r="BD41" s="719"/>
      <c r="BE41" s="719"/>
      <c r="BF41" s="720"/>
      <c r="BG41" s="721">
        <f t="shared" si="2"/>
        <v>992.5</v>
      </c>
      <c r="BH41" s="722"/>
      <c r="BI41" s="722"/>
      <c r="BJ41" s="722"/>
      <c r="BK41" s="722"/>
      <c r="BL41" s="722"/>
      <c r="BM41" s="722"/>
      <c r="BN41" s="722"/>
      <c r="BO41" s="723">
        <f t="shared" si="3"/>
        <v>9789.0410958904104</v>
      </c>
      <c r="BP41" s="724"/>
      <c r="BQ41" s="724"/>
      <c r="BR41" s="724"/>
      <c r="BS41" s="724"/>
      <c r="BT41" s="724"/>
      <c r="BU41" s="724"/>
      <c r="BV41" s="725"/>
      <c r="BW41" s="726"/>
      <c r="BX41" s="726"/>
      <c r="BY41" s="726"/>
      <c r="BZ41" s="726"/>
      <c r="CA41" s="726"/>
      <c r="CB41" s="726"/>
      <c r="CC41" s="726"/>
      <c r="CD41" s="726"/>
      <c r="CE41" s="726"/>
      <c r="CF41" s="726"/>
      <c r="CG41" s="726"/>
      <c r="CH41" s="726"/>
      <c r="CI41" s="726"/>
      <c r="CJ41" s="726"/>
      <c r="CK41" s="726"/>
      <c r="CL41" s="726"/>
      <c r="CM41" s="726"/>
      <c r="CN41" s="726"/>
      <c r="CO41" s="726"/>
      <c r="CP41" s="726"/>
      <c r="CQ41" s="726"/>
      <c r="CR41" s="726"/>
      <c r="CS41" s="726"/>
      <c r="CT41" s="726"/>
      <c r="CU41" s="726"/>
      <c r="CV41" s="717">
        <f t="shared" si="0"/>
        <v>82241.54109589041</v>
      </c>
      <c r="CW41" s="717"/>
      <c r="CX41" s="717"/>
      <c r="CY41" s="717"/>
      <c r="CZ41" s="717"/>
      <c r="DA41" s="717"/>
      <c r="DB41" s="717"/>
      <c r="DC41" s="717"/>
      <c r="DD41" s="717"/>
      <c r="DE41" s="727"/>
    </row>
    <row r="42" spans="1:123" s="2" customFormat="1" ht="27.75" customHeight="1" x14ac:dyDescent="0.2">
      <c r="A42" s="744" t="s">
        <v>1387</v>
      </c>
      <c r="B42" s="745"/>
      <c r="C42" s="745"/>
      <c r="D42" s="745"/>
      <c r="E42" s="745"/>
      <c r="F42" s="745"/>
      <c r="G42" s="745"/>
      <c r="H42" s="745"/>
      <c r="I42" s="745"/>
      <c r="J42" s="745"/>
      <c r="K42" s="745"/>
      <c r="L42" s="745"/>
      <c r="M42" s="745"/>
      <c r="N42" s="745"/>
      <c r="O42" s="746"/>
      <c r="P42" s="750" t="s">
        <v>1390</v>
      </c>
      <c r="Q42" s="751"/>
      <c r="R42" s="751"/>
      <c r="S42" s="751"/>
      <c r="T42" s="751"/>
      <c r="U42" s="751"/>
      <c r="V42" s="751"/>
      <c r="W42" s="751"/>
      <c r="X42" s="751"/>
      <c r="Y42" s="751"/>
      <c r="Z42" s="751"/>
      <c r="AA42" s="751"/>
      <c r="AB42" s="751"/>
      <c r="AC42" s="752"/>
      <c r="AD42" s="712"/>
      <c r="AE42" s="712"/>
      <c r="AF42" s="712"/>
      <c r="AG42" s="713">
        <v>1</v>
      </c>
      <c r="AH42" s="713"/>
      <c r="AI42" s="713"/>
      <c r="AJ42" s="713"/>
      <c r="AK42" s="714">
        <v>13588</v>
      </c>
      <c r="AL42" s="715"/>
      <c r="AM42" s="715"/>
      <c r="AN42" s="715"/>
      <c r="AO42" s="715"/>
      <c r="AP42" s="716"/>
      <c r="AQ42" s="717">
        <f t="shared" si="1"/>
        <v>163056</v>
      </c>
      <c r="AR42" s="717"/>
      <c r="AS42" s="717"/>
      <c r="AT42" s="717"/>
      <c r="AU42" s="717"/>
      <c r="AV42" s="717"/>
      <c r="AW42" s="717"/>
      <c r="AX42" s="717"/>
      <c r="AY42" s="718"/>
      <c r="AZ42" s="719"/>
      <c r="BA42" s="719"/>
      <c r="BB42" s="719"/>
      <c r="BC42" s="719"/>
      <c r="BD42" s="719"/>
      <c r="BE42" s="719"/>
      <c r="BF42" s="720"/>
      <c r="BG42" s="721">
        <f>AK42/2/15*10*25%*1*2</f>
        <v>2264.6666666666665</v>
      </c>
      <c r="BH42" s="722"/>
      <c r="BI42" s="722"/>
      <c r="BJ42" s="722"/>
      <c r="BK42" s="722"/>
      <c r="BL42" s="722"/>
      <c r="BM42" s="722"/>
      <c r="BN42" s="722"/>
      <c r="BO42" s="723">
        <f t="shared" si="3"/>
        <v>22336.438356164384</v>
      </c>
      <c r="BP42" s="724"/>
      <c r="BQ42" s="724"/>
      <c r="BR42" s="724"/>
      <c r="BS42" s="724"/>
      <c r="BT42" s="724"/>
      <c r="BU42" s="724"/>
      <c r="BV42" s="725"/>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17">
        <f t="shared" si="0"/>
        <v>187657.10502283103</v>
      </c>
      <c r="CW42" s="717"/>
      <c r="CX42" s="717"/>
      <c r="CY42" s="717"/>
      <c r="CZ42" s="717"/>
      <c r="DA42" s="717"/>
      <c r="DB42" s="717"/>
      <c r="DC42" s="717"/>
      <c r="DD42" s="717"/>
      <c r="DE42" s="727"/>
    </row>
    <row r="43" spans="1:123" s="2" customFormat="1" ht="26.25" customHeight="1" x14ac:dyDescent="0.2">
      <c r="A43" s="744" t="s">
        <v>1365</v>
      </c>
      <c r="B43" s="745"/>
      <c r="C43" s="745"/>
      <c r="D43" s="745"/>
      <c r="E43" s="745"/>
      <c r="F43" s="745"/>
      <c r="G43" s="745"/>
      <c r="H43" s="745"/>
      <c r="I43" s="745"/>
      <c r="J43" s="745"/>
      <c r="K43" s="745"/>
      <c r="L43" s="745"/>
      <c r="M43" s="745"/>
      <c r="N43" s="745"/>
      <c r="O43" s="746"/>
      <c r="P43" s="750" t="s">
        <v>1390</v>
      </c>
      <c r="Q43" s="751"/>
      <c r="R43" s="751"/>
      <c r="S43" s="751"/>
      <c r="T43" s="751"/>
      <c r="U43" s="751"/>
      <c r="V43" s="751"/>
      <c r="W43" s="751"/>
      <c r="X43" s="751"/>
      <c r="Y43" s="751"/>
      <c r="Z43" s="751"/>
      <c r="AA43" s="751"/>
      <c r="AB43" s="751"/>
      <c r="AC43" s="752"/>
      <c r="AD43" s="712"/>
      <c r="AE43" s="712"/>
      <c r="AF43" s="712"/>
      <c r="AG43" s="713">
        <v>1</v>
      </c>
      <c r="AH43" s="713"/>
      <c r="AI43" s="713"/>
      <c r="AJ43" s="713"/>
      <c r="AK43" s="714">
        <v>5898</v>
      </c>
      <c r="AL43" s="715"/>
      <c r="AM43" s="715"/>
      <c r="AN43" s="715"/>
      <c r="AO43" s="715"/>
      <c r="AP43" s="716"/>
      <c r="AQ43" s="717">
        <f t="shared" si="1"/>
        <v>70776</v>
      </c>
      <c r="AR43" s="717"/>
      <c r="AS43" s="717"/>
      <c r="AT43" s="717"/>
      <c r="AU43" s="717"/>
      <c r="AV43" s="717"/>
      <c r="AW43" s="717"/>
      <c r="AX43" s="717"/>
      <c r="AY43" s="718"/>
      <c r="AZ43" s="719"/>
      <c r="BA43" s="719"/>
      <c r="BB43" s="719"/>
      <c r="BC43" s="719"/>
      <c r="BD43" s="719"/>
      <c r="BE43" s="719"/>
      <c r="BF43" s="720"/>
      <c r="BG43" s="721">
        <f t="shared" si="2"/>
        <v>983</v>
      </c>
      <c r="BH43" s="722"/>
      <c r="BI43" s="722"/>
      <c r="BJ43" s="722"/>
      <c r="BK43" s="722"/>
      <c r="BL43" s="722"/>
      <c r="BM43" s="722"/>
      <c r="BN43" s="722"/>
      <c r="BO43" s="723">
        <f t="shared" si="3"/>
        <v>9695.3424657534233</v>
      </c>
      <c r="BP43" s="724"/>
      <c r="BQ43" s="724"/>
      <c r="BR43" s="724"/>
      <c r="BS43" s="724"/>
      <c r="BT43" s="724"/>
      <c r="BU43" s="724"/>
      <c r="BV43" s="725"/>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17">
        <f t="shared" si="0"/>
        <v>81454.34246575342</v>
      </c>
      <c r="CW43" s="717"/>
      <c r="CX43" s="717"/>
      <c r="CY43" s="717"/>
      <c r="CZ43" s="717"/>
      <c r="DA43" s="717"/>
      <c r="DB43" s="717"/>
      <c r="DC43" s="717"/>
      <c r="DD43" s="717"/>
      <c r="DE43" s="727"/>
    </row>
    <row r="44" spans="1:123" s="2" customFormat="1" ht="27" customHeight="1" x14ac:dyDescent="0.2">
      <c r="A44" s="744" t="s">
        <v>1374</v>
      </c>
      <c r="B44" s="745"/>
      <c r="C44" s="745"/>
      <c r="D44" s="745"/>
      <c r="E44" s="745"/>
      <c r="F44" s="745"/>
      <c r="G44" s="745"/>
      <c r="H44" s="745"/>
      <c r="I44" s="745"/>
      <c r="J44" s="745"/>
      <c r="K44" s="745"/>
      <c r="L44" s="745"/>
      <c r="M44" s="745"/>
      <c r="N44" s="745"/>
      <c r="O44" s="746"/>
      <c r="P44" s="750" t="s">
        <v>1390</v>
      </c>
      <c r="Q44" s="751"/>
      <c r="R44" s="751"/>
      <c r="S44" s="751"/>
      <c r="T44" s="751"/>
      <c r="U44" s="751"/>
      <c r="V44" s="751"/>
      <c r="W44" s="751"/>
      <c r="X44" s="751"/>
      <c r="Y44" s="751"/>
      <c r="Z44" s="751"/>
      <c r="AA44" s="751"/>
      <c r="AB44" s="751"/>
      <c r="AC44" s="752"/>
      <c r="AD44" s="712"/>
      <c r="AE44" s="712"/>
      <c r="AF44" s="712"/>
      <c r="AG44" s="713">
        <v>1</v>
      </c>
      <c r="AH44" s="713"/>
      <c r="AI44" s="713"/>
      <c r="AJ44" s="713"/>
      <c r="AK44" s="714">
        <v>7845</v>
      </c>
      <c r="AL44" s="715"/>
      <c r="AM44" s="715"/>
      <c r="AN44" s="715"/>
      <c r="AO44" s="715"/>
      <c r="AP44" s="716"/>
      <c r="AQ44" s="717">
        <f t="shared" si="1"/>
        <v>94140</v>
      </c>
      <c r="AR44" s="717"/>
      <c r="AS44" s="717"/>
      <c r="AT44" s="717"/>
      <c r="AU44" s="717"/>
      <c r="AV44" s="717"/>
      <c r="AW44" s="717"/>
      <c r="AX44" s="717"/>
      <c r="AY44" s="718"/>
      <c r="AZ44" s="719"/>
      <c r="BA44" s="719"/>
      <c r="BB44" s="719"/>
      <c r="BC44" s="719"/>
      <c r="BD44" s="719"/>
      <c r="BE44" s="719"/>
      <c r="BF44" s="720"/>
      <c r="BG44" s="721">
        <f t="shared" si="2"/>
        <v>1307.5</v>
      </c>
      <c r="BH44" s="722"/>
      <c r="BI44" s="722"/>
      <c r="BJ44" s="722"/>
      <c r="BK44" s="722"/>
      <c r="BL44" s="722"/>
      <c r="BM44" s="722"/>
      <c r="BN44" s="722"/>
      <c r="BO44" s="723">
        <f t="shared" si="3"/>
        <v>12895.890410958904</v>
      </c>
      <c r="BP44" s="724"/>
      <c r="BQ44" s="724"/>
      <c r="BR44" s="724"/>
      <c r="BS44" s="724"/>
      <c r="BT44" s="724"/>
      <c r="BU44" s="724"/>
      <c r="BV44" s="725"/>
      <c r="BW44" s="726"/>
      <c r="BX44" s="726"/>
      <c r="BY44" s="726"/>
      <c r="BZ44" s="726"/>
      <c r="CA44" s="726"/>
      <c r="CB44" s="726"/>
      <c r="CC44" s="726"/>
      <c r="CD44" s="726"/>
      <c r="CE44" s="726"/>
      <c r="CF44" s="726"/>
      <c r="CG44" s="726"/>
      <c r="CH44" s="726"/>
      <c r="CI44" s="726"/>
      <c r="CJ44" s="726"/>
      <c r="CK44" s="726"/>
      <c r="CL44" s="726"/>
      <c r="CM44" s="726"/>
      <c r="CN44" s="726"/>
      <c r="CO44" s="726"/>
      <c r="CP44" s="726"/>
      <c r="CQ44" s="726"/>
      <c r="CR44" s="726"/>
      <c r="CS44" s="726"/>
      <c r="CT44" s="726"/>
      <c r="CU44" s="726"/>
      <c r="CV44" s="717">
        <f t="shared" si="0"/>
        <v>108343.39041095891</v>
      </c>
      <c r="CW44" s="717"/>
      <c r="CX44" s="717"/>
      <c r="CY44" s="717"/>
      <c r="CZ44" s="717"/>
      <c r="DA44" s="717"/>
      <c r="DB44" s="717"/>
      <c r="DC44" s="717"/>
      <c r="DD44" s="717"/>
      <c r="DE44" s="727"/>
    </row>
    <row r="45" spans="1:123" s="2" customFormat="1" ht="24.75" customHeight="1" x14ac:dyDescent="0.2">
      <c r="A45" s="744" t="s">
        <v>1373</v>
      </c>
      <c r="B45" s="745"/>
      <c r="C45" s="745"/>
      <c r="D45" s="745"/>
      <c r="E45" s="745"/>
      <c r="F45" s="745"/>
      <c r="G45" s="745"/>
      <c r="H45" s="745"/>
      <c r="I45" s="745"/>
      <c r="J45" s="745"/>
      <c r="K45" s="745"/>
      <c r="L45" s="745"/>
      <c r="M45" s="745"/>
      <c r="N45" s="745"/>
      <c r="O45" s="746"/>
      <c r="P45" s="750" t="s">
        <v>1390</v>
      </c>
      <c r="Q45" s="751"/>
      <c r="R45" s="751"/>
      <c r="S45" s="751"/>
      <c r="T45" s="751"/>
      <c r="U45" s="751"/>
      <c r="V45" s="751"/>
      <c r="W45" s="751"/>
      <c r="X45" s="751"/>
      <c r="Y45" s="751"/>
      <c r="Z45" s="751"/>
      <c r="AA45" s="751"/>
      <c r="AB45" s="751"/>
      <c r="AC45" s="752"/>
      <c r="AD45" s="712"/>
      <c r="AE45" s="712"/>
      <c r="AF45" s="712"/>
      <c r="AG45" s="713">
        <v>1</v>
      </c>
      <c r="AH45" s="713"/>
      <c r="AI45" s="713"/>
      <c r="AJ45" s="713"/>
      <c r="AK45" s="714">
        <v>5478</v>
      </c>
      <c r="AL45" s="715"/>
      <c r="AM45" s="715"/>
      <c r="AN45" s="715"/>
      <c r="AO45" s="715"/>
      <c r="AP45" s="716"/>
      <c r="AQ45" s="717">
        <f t="shared" si="1"/>
        <v>65736</v>
      </c>
      <c r="AR45" s="717"/>
      <c r="AS45" s="717"/>
      <c r="AT45" s="717"/>
      <c r="AU45" s="717"/>
      <c r="AV45" s="717"/>
      <c r="AW45" s="717"/>
      <c r="AX45" s="717"/>
      <c r="AY45" s="718"/>
      <c r="AZ45" s="719"/>
      <c r="BA45" s="719"/>
      <c r="BB45" s="719"/>
      <c r="BC45" s="719"/>
      <c r="BD45" s="719"/>
      <c r="BE45" s="719"/>
      <c r="BF45" s="720"/>
      <c r="BG45" s="721">
        <f t="shared" si="2"/>
        <v>913</v>
      </c>
      <c r="BH45" s="722"/>
      <c r="BI45" s="722"/>
      <c r="BJ45" s="722"/>
      <c r="BK45" s="722"/>
      <c r="BL45" s="722"/>
      <c r="BM45" s="722"/>
      <c r="BN45" s="722"/>
      <c r="BO45" s="723">
        <f t="shared" si="3"/>
        <v>9004.9315068493142</v>
      </c>
      <c r="BP45" s="724"/>
      <c r="BQ45" s="724"/>
      <c r="BR45" s="724"/>
      <c r="BS45" s="724"/>
      <c r="BT45" s="724"/>
      <c r="BU45" s="724"/>
      <c r="BV45" s="725"/>
      <c r="BW45" s="726"/>
      <c r="BX45" s="726"/>
      <c r="BY45" s="726"/>
      <c r="BZ45" s="726"/>
      <c r="CA45" s="726"/>
      <c r="CB45" s="726"/>
      <c r="CC45" s="726"/>
      <c r="CD45" s="726"/>
      <c r="CE45" s="726"/>
      <c r="CF45" s="726"/>
      <c r="CG45" s="726"/>
      <c r="CH45" s="726"/>
      <c r="CI45" s="726"/>
      <c r="CJ45" s="726"/>
      <c r="CK45" s="726"/>
      <c r="CL45" s="726"/>
      <c r="CM45" s="726"/>
      <c r="CN45" s="726"/>
      <c r="CO45" s="726"/>
      <c r="CP45" s="726"/>
      <c r="CQ45" s="726"/>
      <c r="CR45" s="726"/>
      <c r="CS45" s="726"/>
      <c r="CT45" s="726"/>
      <c r="CU45" s="726"/>
      <c r="CV45" s="717">
        <f t="shared" si="0"/>
        <v>75653.931506849316</v>
      </c>
      <c r="CW45" s="717"/>
      <c r="CX45" s="717"/>
      <c r="CY45" s="717"/>
      <c r="CZ45" s="717"/>
      <c r="DA45" s="717"/>
      <c r="DB45" s="717"/>
      <c r="DC45" s="717"/>
      <c r="DD45" s="717"/>
      <c r="DE45" s="727"/>
    </row>
    <row r="46" spans="1:123" s="2" customFormat="1" ht="27.75" customHeight="1" x14ac:dyDescent="0.2">
      <c r="A46" s="744" t="s">
        <v>1386</v>
      </c>
      <c r="B46" s="745"/>
      <c r="C46" s="745"/>
      <c r="D46" s="745"/>
      <c r="E46" s="745"/>
      <c r="F46" s="745"/>
      <c r="G46" s="745"/>
      <c r="H46" s="745"/>
      <c r="I46" s="745"/>
      <c r="J46" s="745"/>
      <c r="K46" s="745"/>
      <c r="L46" s="745"/>
      <c r="M46" s="745"/>
      <c r="N46" s="745"/>
      <c r="O46" s="746"/>
      <c r="P46" s="750" t="s">
        <v>1390</v>
      </c>
      <c r="Q46" s="751"/>
      <c r="R46" s="751"/>
      <c r="S46" s="751"/>
      <c r="T46" s="751"/>
      <c r="U46" s="751"/>
      <c r="V46" s="751"/>
      <c r="W46" s="751"/>
      <c r="X46" s="751"/>
      <c r="Y46" s="751"/>
      <c r="Z46" s="751"/>
      <c r="AA46" s="751"/>
      <c r="AB46" s="751"/>
      <c r="AC46" s="752"/>
      <c r="AD46" s="712"/>
      <c r="AE46" s="712"/>
      <c r="AF46" s="712"/>
      <c r="AG46" s="713">
        <v>4</v>
      </c>
      <c r="AH46" s="713"/>
      <c r="AI46" s="713"/>
      <c r="AJ46" s="713"/>
      <c r="AK46" s="714">
        <v>8946</v>
      </c>
      <c r="AL46" s="715"/>
      <c r="AM46" s="715"/>
      <c r="AN46" s="715"/>
      <c r="AO46" s="715"/>
      <c r="AP46" s="716"/>
      <c r="AQ46" s="717">
        <f t="shared" si="1"/>
        <v>429408</v>
      </c>
      <c r="AR46" s="717"/>
      <c r="AS46" s="717"/>
      <c r="AT46" s="717"/>
      <c r="AU46" s="717"/>
      <c r="AV46" s="717"/>
      <c r="AW46" s="717"/>
      <c r="AX46" s="717"/>
      <c r="AY46" s="718"/>
      <c r="AZ46" s="719"/>
      <c r="BA46" s="719"/>
      <c r="BB46" s="719"/>
      <c r="BC46" s="719"/>
      <c r="BD46" s="719"/>
      <c r="BE46" s="719"/>
      <c r="BF46" s="720"/>
      <c r="BG46" s="721">
        <f>AK46/2/15*10*25%*4*2</f>
        <v>5964</v>
      </c>
      <c r="BH46" s="722"/>
      <c r="BI46" s="722"/>
      <c r="BJ46" s="722"/>
      <c r="BK46" s="722"/>
      <c r="BL46" s="722"/>
      <c r="BM46" s="722"/>
      <c r="BN46" s="722"/>
      <c r="BO46" s="723">
        <f>AQ46/365*50</f>
        <v>58823.01369863013</v>
      </c>
      <c r="BP46" s="724"/>
      <c r="BQ46" s="724"/>
      <c r="BR46" s="724"/>
      <c r="BS46" s="724"/>
      <c r="BT46" s="724"/>
      <c r="BU46" s="724"/>
      <c r="BV46" s="725"/>
      <c r="BW46" s="726"/>
      <c r="BX46" s="726"/>
      <c r="BY46" s="726"/>
      <c r="BZ46" s="726"/>
      <c r="CA46" s="726"/>
      <c r="CB46" s="726"/>
      <c r="CC46" s="726"/>
      <c r="CD46" s="726"/>
      <c r="CE46" s="726"/>
      <c r="CF46" s="726"/>
      <c r="CG46" s="726"/>
      <c r="CH46" s="726"/>
      <c r="CI46" s="726"/>
      <c r="CJ46" s="726"/>
      <c r="CK46" s="726"/>
      <c r="CL46" s="726"/>
      <c r="CM46" s="726"/>
      <c r="CN46" s="726"/>
      <c r="CO46" s="726"/>
      <c r="CP46" s="726"/>
      <c r="CQ46" s="726"/>
      <c r="CR46" s="726"/>
      <c r="CS46" s="726"/>
      <c r="CT46" s="726"/>
      <c r="CU46" s="726"/>
      <c r="CV46" s="717">
        <f t="shared" si="0"/>
        <v>494195.01369863015</v>
      </c>
      <c r="CW46" s="717"/>
      <c r="CX46" s="717"/>
      <c r="CY46" s="717"/>
      <c r="CZ46" s="717"/>
      <c r="DA46" s="717"/>
      <c r="DB46" s="717"/>
      <c r="DC46" s="717"/>
      <c r="DD46" s="717"/>
      <c r="DE46" s="727"/>
    </row>
    <row r="47" spans="1:123" s="2" customFormat="1" ht="23.25" customHeight="1" x14ac:dyDescent="0.2">
      <c r="A47" s="744" t="s">
        <v>1391</v>
      </c>
      <c r="B47" s="745"/>
      <c r="C47" s="745"/>
      <c r="D47" s="745"/>
      <c r="E47" s="745"/>
      <c r="F47" s="745"/>
      <c r="G47" s="745"/>
      <c r="H47" s="745"/>
      <c r="I47" s="745"/>
      <c r="J47" s="745"/>
      <c r="K47" s="745"/>
      <c r="L47" s="745"/>
      <c r="M47" s="745"/>
      <c r="N47" s="745"/>
      <c r="O47" s="746"/>
      <c r="P47" s="711" t="s">
        <v>1392</v>
      </c>
      <c r="Q47" s="711"/>
      <c r="R47" s="711"/>
      <c r="S47" s="711"/>
      <c r="T47" s="711"/>
      <c r="U47" s="711"/>
      <c r="V47" s="711"/>
      <c r="W47" s="711"/>
      <c r="X47" s="711"/>
      <c r="Y47" s="711"/>
      <c r="Z47" s="711"/>
      <c r="AA47" s="711"/>
      <c r="AB47" s="711"/>
      <c r="AC47" s="711"/>
      <c r="AD47" s="712"/>
      <c r="AE47" s="712"/>
      <c r="AF47" s="712"/>
      <c r="AG47" s="713">
        <v>1</v>
      </c>
      <c r="AH47" s="713"/>
      <c r="AI47" s="713"/>
      <c r="AJ47" s="713"/>
      <c r="AK47" s="714">
        <v>13588</v>
      </c>
      <c r="AL47" s="715"/>
      <c r="AM47" s="715"/>
      <c r="AN47" s="715"/>
      <c r="AO47" s="715"/>
      <c r="AP47" s="716"/>
      <c r="AQ47" s="717">
        <f t="shared" si="1"/>
        <v>163056</v>
      </c>
      <c r="AR47" s="717"/>
      <c r="AS47" s="717"/>
      <c r="AT47" s="717"/>
      <c r="AU47" s="717"/>
      <c r="AV47" s="717"/>
      <c r="AW47" s="717"/>
      <c r="AX47" s="717"/>
      <c r="AY47" s="718"/>
      <c r="AZ47" s="719"/>
      <c r="BA47" s="719"/>
      <c r="BB47" s="719"/>
      <c r="BC47" s="719"/>
      <c r="BD47" s="719"/>
      <c r="BE47" s="719"/>
      <c r="BF47" s="720"/>
      <c r="BG47" s="721">
        <f t="shared" si="2"/>
        <v>2264.6666666666665</v>
      </c>
      <c r="BH47" s="722"/>
      <c r="BI47" s="722"/>
      <c r="BJ47" s="722"/>
      <c r="BK47" s="722"/>
      <c r="BL47" s="722"/>
      <c r="BM47" s="722"/>
      <c r="BN47" s="722"/>
      <c r="BO47" s="723">
        <f t="shared" si="3"/>
        <v>22336.438356164384</v>
      </c>
      <c r="BP47" s="724"/>
      <c r="BQ47" s="724"/>
      <c r="BR47" s="724"/>
      <c r="BS47" s="724"/>
      <c r="BT47" s="724"/>
      <c r="BU47" s="724"/>
      <c r="BV47" s="725"/>
      <c r="BW47" s="726"/>
      <c r="BX47" s="726"/>
      <c r="BY47" s="726"/>
      <c r="BZ47" s="726"/>
      <c r="CA47" s="726"/>
      <c r="CB47" s="726"/>
      <c r="CC47" s="726"/>
      <c r="CD47" s="726"/>
      <c r="CE47" s="726"/>
      <c r="CF47" s="726"/>
      <c r="CG47" s="726"/>
      <c r="CH47" s="726"/>
      <c r="CI47" s="726"/>
      <c r="CJ47" s="726"/>
      <c r="CK47" s="726"/>
      <c r="CL47" s="726"/>
      <c r="CM47" s="726"/>
      <c r="CN47" s="726"/>
      <c r="CO47" s="726"/>
      <c r="CP47" s="726"/>
      <c r="CQ47" s="726"/>
      <c r="CR47" s="726"/>
      <c r="CS47" s="726"/>
      <c r="CT47" s="726"/>
      <c r="CU47" s="726"/>
      <c r="CV47" s="717">
        <f t="shared" si="0"/>
        <v>187657.10502283103</v>
      </c>
      <c r="CW47" s="717"/>
      <c r="CX47" s="717"/>
      <c r="CY47" s="717"/>
      <c r="CZ47" s="717"/>
      <c r="DA47" s="717"/>
      <c r="DB47" s="717"/>
      <c r="DC47" s="717"/>
      <c r="DD47" s="717"/>
      <c r="DE47" s="727"/>
    </row>
    <row r="48" spans="1:123" s="2" customFormat="1" ht="23.25" customHeight="1" x14ac:dyDescent="0.2">
      <c r="A48" s="744" t="s">
        <v>1393</v>
      </c>
      <c r="B48" s="745"/>
      <c r="C48" s="745"/>
      <c r="D48" s="745"/>
      <c r="E48" s="745"/>
      <c r="F48" s="745"/>
      <c r="G48" s="745"/>
      <c r="H48" s="745"/>
      <c r="I48" s="745"/>
      <c r="J48" s="745"/>
      <c r="K48" s="745"/>
      <c r="L48" s="745"/>
      <c r="M48" s="745"/>
      <c r="N48" s="745"/>
      <c r="O48" s="746"/>
      <c r="P48" s="711" t="s">
        <v>1392</v>
      </c>
      <c r="Q48" s="711"/>
      <c r="R48" s="711"/>
      <c r="S48" s="711"/>
      <c r="T48" s="711"/>
      <c r="U48" s="711"/>
      <c r="V48" s="711"/>
      <c r="W48" s="711"/>
      <c r="X48" s="711"/>
      <c r="Y48" s="711"/>
      <c r="Z48" s="711"/>
      <c r="AA48" s="711"/>
      <c r="AB48" s="711"/>
      <c r="AC48" s="711"/>
      <c r="AD48" s="712"/>
      <c r="AE48" s="712"/>
      <c r="AF48" s="712"/>
      <c r="AG48" s="713">
        <v>1</v>
      </c>
      <c r="AH48" s="713"/>
      <c r="AI48" s="713"/>
      <c r="AJ48" s="713"/>
      <c r="AK48" s="714">
        <v>8503</v>
      </c>
      <c r="AL48" s="715"/>
      <c r="AM48" s="715"/>
      <c r="AN48" s="715"/>
      <c r="AO48" s="715"/>
      <c r="AP48" s="716"/>
      <c r="AQ48" s="717">
        <f t="shared" si="1"/>
        <v>102036</v>
      </c>
      <c r="AR48" s="717"/>
      <c r="AS48" s="717"/>
      <c r="AT48" s="717"/>
      <c r="AU48" s="717"/>
      <c r="AV48" s="717"/>
      <c r="AW48" s="717"/>
      <c r="AX48" s="717"/>
      <c r="AY48" s="718"/>
      <c r="AZ48" s="719"/>
      <c r="BA48" s="719"/>
      <c r="BB48" s="719"/>
      <c r="BC48" s="719"/>
      <c r="BD48" s="719"/>
      <c r="BE48" s="719"/>
      <c r="BF48" s="720"/>
      <c r="BG48" s="721">
        <f t="shared" si="2"/>
        <v>1417.1666666666667</v>
      </c>
      <c r="BH48" s="722"/>
      <c r="BI48" s="722"/>
      <c r="BJ48" s="722"/>
      <c r="BK48" s="722"/>
      <c r="BL48" s="722"/>
      <c r="BM48" s="722"/>
      <c r="BN48" s="722"/>
      <c r="BO48" s="723">
        <f t="shared" si="3"/>
        <v>13977.534246575342</v>
      </c>
      <c r="BP48" s="724"/>
      <c r="BQ48" s="724"/>
      <c r="BR48" s="724"/>
      <c r="BS48" s="724"/>
      <c r="BT48" s="724"/>
      <c r="BU48" s="724"/>
      <c r="BV48" s="725"/>
      <c r="BW48" s="726"/>
      <c r="BX48" s="726"/>
      <c r="BY48" s="726"/>
      <c r="BZ48" s="726"/>
      <c r="CA48" s="726"/>
      <c r="CB48" s="726"/>
      <c r="CC48" s="726"/>
      <c r="CD48" s="726"/>
      <c r="CE48" s="726"/>
      <c r="CF48" s="726"/>
      <c r="CG48" s="726"/>
      <c r="CH48" s="726"/>
      <c r="CI48" s="726"/>
      <c r="CJ48" s="726"/>
      <c r="CK48" s="726"/>
      <c r="CL48" s="726"/>
      <c r="CM48" s="726"/>
      <c r="CN48" s="726"/>
      <c r="CO48" s="726"/>
      <c r="CP48" s="726"/>
      <c r="CQ48" s="726"/>
      <c r="CR48" s="726"/>
      <c r="CS48" s="726"/>
      <c r="CT48" s="726"/>
      <c r="CU48" s="726"/>
      <c r="CV48" s="717">
        <f t="shared" si="0"/>
        <v>117430.70091324201</v>
      </c>
      <c r="CW48" s="717"/>
      <c r="CX48" s="717"/>
      <c r="CY48" s="717"/>
      <c r="CZ48" s="717"/>
      <c r="DA48" s="717"/>
      <c r="DB48" s="717"/>
      <c r="DC48" s="717"/>
      <c r="DD48" s="717"/>
      <c r="DE48" s="727"/>
    </row>
    <row r="49" spans="1:122" s="2" customFormat="1" ht="23.25" customHeight="1" x14ac:dyDescent="0.2">
      <c r="A49" s="744" t="s">
        <v>1394</v>
      </c>
      <c r="B49" s="745"/>
      <c r="C49" s="745"/>
      <c r="D49" s="745"/>
      <c r="E49" s="745"/>
      <c r="F49" s="745"/>
      <c r="G49" s="745"/>
      <c r="H49" s="745"/>
      <c r="I49" s="745"/>
      <c r="J49" s="745"/>
      <c r="K49" s="745"/>
      <c r="L49" s="745"/>
      <c r="M49" s="745"/>
      <c r="N49" s="745"/>
      <c r="O49" s="746"/>
      <c r="P49" s="711" t="s">
        <v>1392</v>
      </c>
      <c r="Q49" s="711"/>
      <c r="R49" s="711"/>
      <c r="S49" s="711"/>
      <c r="T49" s="711"/>
      <c r="U49" s="711"/>
      <c r="V49" s="711"/>
      <c r="W49" s="711"/>
      <c r="X49" s="711"/>
      <c r="Y49" s="711"/>
      <c r="Z49" s="711"/>
      <c r="AA49" s="711"/>
      <c r="AB49" s="711"/>
      <c r="AC49" s="711"/>
      <c r="AD49" s="712"/>
      <c r="AE49" s="712"/>
      <c r="AF49" s="712"/>
      <c r="AG49" s="713">
        <v>1</v>
      </c>
      <c r="AH49" s="713"/>
      <c r="AI49" s="713"/>
      <c r="AJ49" s="713"/>
      <c r="AK49" s="714">
        <v>6907</v>
      </c>
      <c r="AL49" s="715"/>
      <c r="AM49" s="715"/>
      <c r="AN49" s="715"/>
      <c r="AO49" s="715"/>
      <c r="AP49" s="716"/>
      <c r="AQ49" s="717">
        <f t="shared" si="1"/>
        <v>82884</v>
      </c>
      <c r="AR49" s="717"/>
      <c r="AS49" s="717"/>
      <c r="AT49" s="717"/>
      <c r="AU49" s="717"/>
      <c r="AV49" s="717"/>
      <c r="AW49" s="717"/>
      <c r="AX49" s="717"/>
      <c r="AY49" s="718"/>
      <c r="AZ49" s="719"/>
      <c r="BA49" s="719"/>
      <c r="BB49" s="719"/>
      <c r="BC49" s="719"/>
      <c r="BD49" s="719"/>
      <c r="BE49" s="719"/>
      <c r="BF49" s="720"/>
      <c r="BG49" s="721">
        <f t="shared" si="2"/>
        <v>1151.1666666666665</v>
      </c>
      <c r="BH49" s="722"/>
      <c r="BI49" s="722"/>
      <c r="BJ49" s="722"/>
      <c r="BK49" s="722"/>
      <c r="BL49" s="722"/>
      <c r="BM49" s="722"/>
      <c r="BN49" s="722"/>
      <c r="BO49" s="723">
        <f t="shared" si="3"/>
        <v>11353.972602739726</v>
      </c>
      <c r="BP49" s="724"/>
      <c r="BQ49" s="724"/>
      <c r="BR49" s="724"/>
      <c r="BS49" s="724"/>
      <c r="BT49" s="724"/>
      <c r="BU49" s="724"/>
      <c r="BV49" s="725"/>
      <c r="BW49" s="726"/>
      <c r="BX49" s="726"/>
      <c r="BY49" s="726"/>
      <c r="BZ49" s="726"/>
      <c r="CA49" s="726"/>
      <c r="CB49" s="726"/>
      <c r="CC49" s="726"/>
      <c r="CD49" s="726"/>
      <c r="CE49" s="726"/>
      <c r="CF49" s="726"/>
      <c r="CG49" s="726"/>
      <c r="CH49" s="726"/>
      <c r="CI49" s="726"/>
      <c r="CJ49" s="726"/>
      <c r="CK49" s="726"/>
      <c r="CL49" s="726"/>
      <c r="CM49" s="726"/>
      <c r="CN49" s="726"/>
      <c r="CO49" s="726"/>
      <c r="CP49" s="726"/>
      <c r="CQ49" s="726"/>
      <c r="CR49" s="726"/>
      <c r="CS49" s="726"/>
      <c r="CT49" s="726"/>
      <c r="CU49" s="726"/>
      <c r="CV49" s="717">
        <f t="shared" si="0"/>
        <v>95389.139269406398</v>
      </c>
      <c r="CW49" s="717"/>
      <c r="CX49" s="717"/>
      <c r="CY49" s="717"/>
      <c r="CZ49" s="717"/>
      <c r="DA49" s="717"/>
      <c r="DB49" s="717"/>
      <c r="DC49" s="717"/>
      <c r="DD49" s="717"/>
      <c r="DE49" s="727"/>
    </row>
    <row r="50" spans="1:122" s="2" customFormat="1" ht="23.25" customHeight="1" x14ac:dyDescent="0.2">
      <c r="A50" s="744" t="s">
        <v>1395</v>
      </c>
      <c r="B50" s="745"/>
      <c r="C50" s="745"/>
      <c r="D50" s="745"/>
      <c r="E50" s="745"/>
      <c r="F50" s="745"/>
      <c r="G50" s="745"/>
      <c r="H50" s="745"/>
      <c r="I50" s="745"/>
      <c r="J50" s="745"/>
      <c r="K50" s="745"/>
      <c r="L50" s="745"/>
      <c r="M50" s="745"/>
      <c r="N50" s="745"/>
      <c r="O50" s="746"/>
      <c r="P50" s="711" t="s">
        <v>1392</v>
      </c>
      <c r="Q50" s="711"/>
      <c r="R50" s="711"/>
      <c r="S50" s="711"/>
      <c r="T50" s="711"/>
      <c r="U50" s="711"/>
      <c r="V50" s="711"/>
      <c r="W50" s="711"/>
      <c r="X50" s="711"/>
      <c r="Y50" s="711"/>
      <c r="Z50" s="711"/>
      <c r="AA50" s="711"/>
      <c r="AB50" s="711"/>
      <c r="AC50" s="711"/>
      <c r="AD50" s="712"/>
      <c r="AE50" s="712"/>
      <c r="AF50" s="712"/>
      <c r="AG50" s="713">
        <v>2</v>
      </c>
      <c r="AH50" s="713"/>
      <c r="AI50" s="713"/>
      <c r="AJ50" s="713"/>
      <c r="AK50" s="714">
        <v>5900</v>
      </c>
      <c r="AL50" s="715"/>
      <c r="AM50" s="715"/>
      <c r="AN50" s="715"/>
      <c r="AO50" s="715"/>
      <c r="AP50" s="716"/>
      <c r="AQ50" s="717">
        <f t="shared" si="1"/>
        <v>141600</v>
      </c>
      <c r="AR50" s="717"/>
      <c r="AS50" s="717"/>
      <c r="AT50" s="717"/>
      <c r="AU50" s="717"/>
      <c r="AV50" s="717"/>
      <c r="AW50" s="717"/>
      <c r="AX50" s="717"/>
      <c r="AY50" s="718"/>
      <c r="AZ50" s="719"/>
      <c r="BA50" s="719"/>
      <c r="BB50" s="719"/>
      <c r="BC50" s="719"/>
      <c r="BD50" s="719"/>
      <c r="BE50" s="719"/>
      <c r="BF50" s="720"/>
      <c r="BG50" s="721">
        <f>AK50/2/15*10*25%*2*2</f>
        <v>1966.6666666666665</v>
      </c>
      <c r="BH50" s="722"/>
      <c r="BI50" s="722"/>
      <c r="BJ50" s="722"/>
      <c r="BK50" s="722"/>
      <c r="BL50" s="722"/>
      <c r="BM50" s="722"/>
      <c r="BN50" s="722"/>
      <c r="BO50" s="723">
        <f t="shared" si="3"/>
        <v>19397.260273972603</v>
      </c>
      <c r="BP50" s="724"/>
      <c r="BQ50" s="724"/>
      <c r="BR50" s="724"/>
      <c r="BS50" s="724"/>
      <c r="BT50" s="724"/>
      <c r="BU50" s="724"/>
      <c r="BV50" s="725"/>
      <c r="BW50" s="726"/>
      <c r="BX50" s="726"/>
      <c r="BY50" s="726"/>
      <c r="BZ50" s="726"/>
      <c r="CA50" s="726"/>
      <c r="CB50" s="726"/>
      <c r="CC50" s="726"/>
      <c r="CD50" s="726"/>
      <c r="CE50" s="726"/>
      <c r="CF50" s="726"/>
      <c r="CG50" s="726"/>
      <c r="CH50" s="726"/>
      <c r="CI50" s="726"/>
      <c r="CJ50" s="726"/>
      <c r="CK50" s="726"/>
      <c r="CL50" s="726"/>
      <c r="CM50" s="726"/>
      <c r="CN50" s="726"/>
      <c r="CO50" s="726"/>
      <c r="CP50" s="726"/>
      <c r="CQ50" s="726"/>
      <c r="CR50" s="726"/>
      <c r="CS50" s="726"/>
      <c r="CT50" s="726"/>
      <c r="CU50" s="726"/>
      <c r="CV50" s="717">
        <f t="shared" si="0"/>
        <v>162963.92694063927</v>
      </c>
      <c r="CW50" s="717"/>
      <c r="CX50" s="717"/>
      <c r="CY50" s="717"/>
      <c r="CZ50" s="717"/>
      <c r="DA50" s="717"/>
      <c r="DB50" s="717"/>
      <c r="DC50" s="717"/>
      <c r="DD50" s="717"/>
      <c r="DE50" s="727"/>
    </row>
    <row r="51" spans="1:122" s="2" customFormat="1" ht="23.25" customHeight="1" x14ac:dyDescent="0.2">
      <c r="A51" s="744" t="s">
        <v>1387</v>
      </c>
      <c r="B51" s="745"/>
      <c r="C51" s="745"/>
      <c r="D51" s="745"/>
      <c r="E51" s="745"/>
      <c r="F51" s="745"/>
      <c r="G51" s="745"/>
      <c r="H51" s="745"/>
      <c r="I51" s="745"/>
      <c r="J51" s="745"/>
      <c r="K51" s="745"/>
      <c r="L51" s="745"/>
      <c r="M51" s="745"/>
      <c r="N51" s="745"/>
      <c r="O51" s="746"/>
      <c r="P51" s="711" t="s">
        <v>1396</v>
      </c>
      <c r="Q51" s="711"/>
      <c r="R51" s="711"/>
      <c r="S51" s="711"/>
      <c r="T51" s="711"/>
      <c r="U51" s="711"/>
      <c r="V51" s="711"/>
      <c r="W51" s="711"/>
      <c r="X51" s="711"/>
      <c r="Y51" s="711"/>
      <c r="Z51" s="711"/>
      <c r="AA51" s="711"/>
      <c r="AB51" s="711"/>
      <c r="AC51" s="711"/>
      <c r="AD51" s="712"/>
      <c r="AE51" s="712"/>
      <c r="AF51" s="712"/>
      <c r="AG51" s="713">
        <v>1</v>
      </c>
      <c r="AH51" s="713"/>
      <c r="AI51" s="713"/>
      <c r="AJ51" s="713"/>
      <c r="AK51" s="714">
        <v>10757</v>
      </c>
      <c r="AL51" s="715"/>
      <c r="AM51" s="715"/>
      <c r="AN51" s="715"/>
      <c r="AO51" s="715"/>
      <c r="AP51" s="716"/>
      <c r="AQ51" s="717">
        <f t="shared" si="1"/>
        <v>129084</v>
      </c>
      <c r="AR51" s="717"/>
      <c r="AS51" s="717"/>
      <c r="AT51" s="717"/>
      <c r="AU51" s="717"/>
      <c r="AV51" s="717"/>
      <c r="AW51" s="717"/>
      <c r="AX51" s="717"/>
      <c r="AY51" s="718"/>
      <c r="AZ51" s="719"/>
      <c r="BA51" s="719"/>
      <c r="BB51" s="719"/>
      <c r="BC51" s="719"/>
      <c r="BD51" s="719"/>
      <c r="BE51" s="719"/>
      <c r="BF51" s="720"/>
      <c r="BG51" s="721">
        <f t="shared" si="2"/>
        <v>1792.8333333333333</v>
      </c>
      <c r="BH51" s="722"/>
      <c r="BI51" s="722"/>
      <c r="BJ51" s="722"/>
      <c r="BK51" s="722"/>
      <c r="BL51" s="722"/>
      <c r="BM51" s="722"/>
      <c r="BN51" s="722"/>
      <c r="BO51" s="723">
        <f t="shared" si="3"/>
        <v>17682.739726027397</v>
      </c>
      <c r="BP51" s="724"/>
      <c r="BQ51" s="724"/>
      <c r="BR51" s="724"/>
      <c r="BS51" s="724"/>
      <c r="BT51" s="724"/>
      <c r="BU51" s="724"/>
      <c r="BV51" s="725"/>
      <c r="BW51" s="726"/>
      <c r="BX51" s="726"/>
      <c r="BY51" s="726"/>
      <c r="BZ51" s="726"/>
      <c r="CA51" s="726"/>
      <c r="CB51" s="726"/>
      <c r="CC51" s="726"/>
      <c r="CD51" s="726"/>
      <c r="CE51" s="726"/>
      <c r="CF51" s="726"/>
      <c r="CG51" s="726"/>
      <c r="CH51" s="726"/>
      <c r="CI51" s="726"/>
      <c r="CJ51" s="726"/>
      <c r="CK51" s="726"/>
      <c r="CL51" s="726"/>
      <c r="CM51" s="726"/>
      <c r="CN51" s="726"/>
      <c r="CO51" s="726"/>
      <c r="CP51" s="726"/>
      <c r="CQ51" s="726"/>
      <c r="CR51" s="726"/>
      <c r="CS51" s="726"/>
      <c r="CT51" s="726"/>
      <c r="CU51" s="726"/>
      <c r="CV51" s="717">
        <f t="shared" si="0"/>
        <v>148559.57305936073</v>
      </c>
      <c r="CW51" s="717"/>
      <c r="CX51" s="717"/>
      <c r="CY51" s="717"/>
      <c r="CZ51" s="717"/>
      <c r="DA51" s="717"/>
      <c r="DB51" s="717"/>
      <c r="DC51" s="717"/>
      <c r="DD51" s="717"/>
      <c r="DE51" s="727"/>
    </row>
    <row r="52" spans="1:122" s="2" customFormat="1" ht="23.25" customHeight="1" x14ac:dyDescent="0.2">
      <c r="A52" s="744" t="s">
        <v>1397</v>
      </c>
      <c r="B52" s="745"/>
      <c r="C52" s="745"/>
      <c r="D52" s="745"/>
      <c r="E52" s="745"/>
      <c r="F52" s="745"/>
      <c r="G52" s="745"/>
      <c r="H52" s="745"/>
      <c r="I52" s="745"/>
      <c r="J52" s="745"/>
      <c r="K52" s="745"/>
      <c r="L52" s="745"/>
      <c r="M52" s="745"/>
      <c r="N52" s="745"/>
      <c r="O52" s="746"/>
      <c r="P52" s="711" t="s">
        <v>1396</v>
      </c>
      <c r="Q52" s="711"/>
      <c r="R52" s="711"/>
      <c r="S52" s="711"/>
      <c r="T52" s="711"/>
      <c r="U52" s="711"/>
      <c r="V52" s="711"/>
      <c r="W52" s="711"/>
      <c r="X52" s="711"/>
      <c r="Y52" s="711"/>
      <c r="Z52" s="711"/>
      <c r="AA52" s="711"/>
      <c r="AB52" s="711"/>
      <c r="AC52" s="711"/>
      <c r="AD52" s="712"/>
      <c r="AE52" s="712"/>
      <c r="AF52" s="712"/>
      <c r="AG52" s="713">
        <v>1</v>
      </c>
      <c r="AH52" s="713"/>
      <c r="AI52" s="713"/>
      <c r="AJ52" s="713"/>
      <c r="AK52" s="714">
        <v>6816</v>
      </c>
      <c r="AL52" s="715"/>
      <c r="AM52" s="715"/>
      <c r="AN52" s="715"/>
      <c r="AO52" s="715"/>
      <c r="AP52" s="716"/>
      <c r="AQ52" s="717">
        <f t="shared" si="1"/>
        <v>81792</v>
      </c>
      <c r="AR52" s="717"/>
      <c r="AS52" s="717"/>
      <c r="AT52" s="717"/>
      <c r="AU52" s="717"/>
      <c r="AV52" s="717"/>
      <c r="AW52" s="717"/>
      <c r="AX52" s="717"/>
      <c r="AY52" s="718"/>
      <c r="AZ52" s="719"/>
      <c r="BA52" s="719"/>
      <c r="BB52" s="719"/>
      <c r="BC52" s="719"/>
      <c r="BD52" s="719"/>
      <c r="BE52" s="719"/>
      <c r="BF52" s="720"/>
      <c r="BG52" s="721">
        <f t="shared" si="2"/>
        <v>1136</v>
      </c>
      <c r="BH52" s="722"/>
      <c r="BI52" s="722"/>
      <c r="BJ52" s="722"/>
      <c r="BK52" s="722"/>
      <c r="BL52" s="722"/>
      <c r="BM52" s="722"/>
      <c r="BN52" s="722"/>
      <c r="BO52" s="723">
        <f t="shared" si="3"/>
        <v>11204.383561643835</v>
      </c>
      <c r="BP52" s="724"/>
      <c r="BQ52" s="724"/>
      <c r="BR52" s="724"/>
      <c r="BS52" s="724"/>
      <c r="BT52" s="724"/>
      <c r="BU52" s="724"/>
      <c r="BV52" s="725"/>
      <c r="BW52" s="726"/>
      <c r="BX52" s="726"/>
      <c r="BY52" s="726"/>
      <c r="BZ52" s="726"/>
      <c r="CA52" s="726"/>
      <c r="CB52" s="726"/>
      <c r="CC52" s="726"/>
      <c r="CD52" s="726"/>
      <c r="CE52" s="726"/>
      <c r="CF52" s="726"/>
      <c r="CG52" s="726"/>
      <c r="CH52" s="726"/>
      <c r="CI52" s="726"/>
      <c r="CJ52" s="726"/>
      <c r="CK52" s="726"/>
      <c r="CL52" s="726"/>
      <c r="CM52" s="726"/>
      <c r="CN52" s="726"/>
      <c r="CO52" s="726"/>
      <c r="CP52" s="726"/>
      <c r="CQ52" s="726"/>
      <c r="CR52" s="726"/>
      <c r="CS52" s="726"/>
      <c r="CT52" s="726"/>
      <c r="CU52" s="726"/>
      <c r="CV52" s="717">
        <f t="shared" si="0"/>
        <v>94132.38356164383</v>
      </c>
      <c r="CW52" s="717"/>
      <c r="CX52" s="717"/>
      <c r="CY52" s="717"/>
      <c r="CZ52" s="717"/>
      <c r="DA52" s="717"/>
      <c r="DB52" s="717"/>
      <c r="DC52" s="717"/>
      <c r="DD52" s="717"/>
      <c r="DE52" s="727"/>
      <c r="DR52" s="46"/>
    </row>
    <row r="53" spans="1:122" s="2" customFormat="1" ht="23.25" customHeight="1" x14ac:dyDescent="0.2">
      <c r="A53" s="744" t="s">
        <v>1387</v>
      </c>
      <c r="B53" s="745"/>
      <c r="C53" s="745"/>
      <c r="D53" s="745"/>
      <c r="E53" s="745"/>
      <c r="F53" s="745"/>
      <c r="G53" s="745"/>
      <c r="H53" s="745"/>
      <c r="I53" s="745"/>
      <c r="J53" s="745"/>
      <c r="K53" s="745"/>
      <c r="L53" s="745"/>
      <c r="M53" s="745"/>
      <c r="N53" s="745"/>
      <c r="O53" s="746"/>
      <c r="P53" s="711" t="s">
        <v>645</v>
      </c>
      <c r="Q53" s="711"/>
      <c r="R53" s="711"/>
      <c r="S53" s="711"/>
      <c r="T53" s="711"/>
      <c r="U53" s="711"/>
      <c r="V53" s="711"/>
      <c r="W53" s="711"/>
      <c r="X53" s="711"/>
      <c r="Y53" s="711"/>
      <c r="Z53" s="711"/>
      <c r="AA53" s="711"/>
      <c r="AB53" s="711"/>
      <c r="AC53" s="711"/>
      <c r="AD53" s="712"/>
      <c r="AE53" s="712"/>
      <c r="AF53" s="712"/>
      <c r="AG53" s="713">
        <v>1</v>
      </c>
      <c r="AH53" s="713"/>
      <c r="AI53" s="713"/>
      <c r="AJ53" s="713"/>
      <c r="AK53" s="714">
        <v>12760</v>
      </c>
      <c r="AL53" s="715"/>
      <c r="AM53" s="715"/>
      <c r="AN53" s="715"/>
      <c r="AO53" s="715"/>
      <c r="AP53" s="716"/>
      <c r="AQ53" s="717">
        <f t="shared" si="1"/>
        <v>153120</v>
      </c>
      <c r="AR53" s="717"/>
      <c r="AS53" s="717"/>
      <c r="AT53" s="717"/>
      <c r="AU53" s="717"/>
      <c r="AV53" s="717"/>
      <c r="AW53" s="717"/>
      <c r="AX53" s="717"/>
      <c r="AY53" s="718"/>
      <c r="AZ53" s="719"/>
      <c r="BA53" s="719"/>
      <c r="BB53" s="719"/>
      <c r="BC53" s="719"/>
      <c r="BD53" s="719"/>
      <c r="BE53" s="719"/>
      <c r="BF53" s="720"/>
      <c r="BG53" s="721">
        <f t="shared" si="2"/>
        <v>2126.6666666666665</v>
      </c>
      <c r="BH53" s="722"/>
      <c r="BI53" s="722"/>
      <c r="BJ53" s="722"/>
      <c r="BK53" s="722"/>
      <c r="BL53" s="722"/>
      <c r="BM53" s="722"/>
      <c r="BN53" s="722"/>
      <c r="BO53" s="723">
        <f t="shared" si="3"/>
        <v>20975.342465753427</v>
      </c>
      <c r="BP53" s="724"/>
      <c r="BQ53" s="724"/>
      <c r="BR53" s="724"/>
      <c r="BS53" s="724"/>
      <c r="BT53" s="724"/>
      <c r="BU53" s="724"/>
      <c r="BV53" s="725"/>
      <c r="BW53" s="726"/>
      <c r="BX53" s="726"/>
      <c r="BY53" s="726"/>
      <c r="BZ53" s="726"/>
      <c r="CA53" s="726"/>
      <c r="CB53" s="726"/>
      <c r="CC53" s="726"/>
      <c r="CD53" s="726"/>
      <c r="CE53" s="726"/>
      <c r="CF53" s="726"/>
      <c r="CG53" s="726"/>
      <c r="CH53" s="726"/>
      <c r="CI53" s="726"/>
      <c r="CJ53" s="726"/>
      <c r="CK53" s="726"/>
      <c r="CL53" s="726"/>
      <c r="CM53" s="726"/>
      <c r="CN53" s="726"/>
      <c r="CO53" s="726"/>
      <c r="CP53" s="726"/>
      <c r="CQ53" s="726"/>
      <c r="CR53" s="726"/>
      <c r="CS53" s="726"/>
      <c r="CT53" s="726"/>
      <c r="CU53" s="726"/>
      <c r="CV53" s="717">
        <f t="shared" si="0"/>
        <v>176222.00913242009</v>
      </c>
      <c r="CW53" s="717"/>
      <c r="CX53" s="717"/>
      <c r="CY53" s="717"/>
      <c r="CZ53" s="717"/>
      <c r="DA53" s="717"/>
      <c r="DB53" s="717"/>
      <c r="DC53" s="717"/>
      <c r="DD53" s="717"/>
      <c r="DE53" s="727"/>
    </row>
    <row r="54" spans="1:122" s="2" customFormat="1" ht="23.25" customHeight="1" x14ac:dyDescent="0.2">
      <c r="A54" s="744" t="s">
        <v>1374</v>
      </c>
      <c r="B54" s="745"/>
      <c r="C54" s="745"/>
      <c r="D54" s="745"/>
      <c r="E54" s="745"/>
      <c r="F54" s="745"/>
      <c r="G54" s="745"/>
      <c r="H54" s="745"/>
      <c r="I54" s="745"/>
      <c r="J54" s="745"/>
      <c r="K54" s="745"/>
      <c r="L54" s="745"/>
      <c r="M54" s="745"/>
      <c r="N54" s="745"/>
      <c r="O54" s="746"/>
      <c r="P54" s="711" t="s">
        <v>645</v>
      </c>
      <c r="Q54" s="711"/>
      <c r="R54" s="711"/>
      <c r="S54" s="711"/>
      <c r="T54" s="711"/>
      <c r="U54" s="711"/>
      <c r="V54" s="711"/>
      <c r="W54" s="711"/>
      <c r="X54" s="711"/>
      <c r="Y54" s="711"/>
      <c r="Z54" s="711"/>
      <c r="AA54" s="711"/>
      <c r="AB54" s="711"/>
      <c r="AC54" s="711"/>
      <c r="AD54" s="712"/>
      <c r="AE54" s="712"/>
      <c r="AF54" s="712"/>
      <c r="AG54" s="713">
        <v>1</v>
      </c>
      <c r="AH54" s="713"/>
      <c r="AI54" s="713"/>
      <c r="AJ54" s="713"/>
      <c r="AK54" s="714">
        <v>8272</v>
      </c>
      <c r="AL54" s="715"/>
      <c r="AM54" s="715"/>
      <c r="AN54" s="715"/>
      <c r="AO54" s="715"/>
      <c r="AP54" s="716"/>
      <c r="AQ54" s="717">
        <f t="shared" si="1"/>
        <v>99264</v>
      </c>
      <c r="AR54" s="717"/>
      <c r="AS54" s="717"/>
      <c r="AT54" s="717"/>
      <c r="AU54" s="717"/>
      <c r="AV54" s="717"/>
      <c r="AW54" s="717"/>
      <c r="AX54" s="717"/>
      <c r="AY54" s="718"/>
      <c r="AZ54" s="719"/>
      <c r="BA54" s="719"/>
      <c r="BB54" s="719"/>
      <c r="BC54" s="719"/>
      <c r="BD54" s="719"/>
      <c r="BE54" s="719"/>
      <c r="BF54" s="720"/>
      <c r="BG54" s="721">
        <f t="shared" si="2"/>
        <v>1378.6666666666667</v>
      </c>
      <c r="BH54" s="722"/>
      <c r="BI54" s="722"/>
      <c r="BJ54" s="722"/>
      <c r="BK54" s="722"/>
      <c r="BL54" s="722"/>
      <c r="BM54" s="722"/>
      <c r="BN54" s="722"/>
      <c r="BO54" s="723">
        <f t="shared" si="3"/>
        <v>13597.808219178083</v>
      </c>
      <c r="BP54" s="724"/>
      <c r="BQ54" s="724"/>
      <c r="BR54" s="724"/>
      <c r="BS54" s="724"/>
      <c r="BT54" s="724"/>
      <c r="BU54" s="724"/>
      <c r="BV54" s="725"/>
      <c r="BW54" s="726"/>
      <c r="BX54" s="726"/>
      <c r="BY54" s="726"/>
      <c r="BZ54" s="726"/>
      <c r="CA54" s="726"/>
      <c r="CB54" s="726"/>
      <c r="CC54" s="726"/>
      <c r="CD54" s="726"/>
      <c r="CE54" s="726"/>
      <c r="CF54" s="726"/>
      <c r="CG54" s="726"/>
      <c r="CH54" s="726"/>
      <c r="CI54" s="726"/>
      <c r="CJ54" s="726"/>
      <c r="CK54" s="726"/>
      <c r="CL54" s="726"/>
      <c r="CM54" s="726"/>
      <c r="CN54" s="726"/>
      <c r="CO54" s="726"/>
      <c r="CP54" s="726"/>
      <c r="CQ54" s="726"/>
      <c r="CR54" s="726"/>
      <c r="CS54" s="726"/>
      <c r="CT54" s="726"/>
      <c r="CU54" s="726"/>
      <c r="CV54" s="717">
        <f t="shared" si="0"/>
        <v>114240.47488584476</v>
      </c>
      <c r="CW54" s="717"/>
      <c r="CX54" s="717"/>
      <c r="CY54" s="717"/>
      <c r="CZ54" s="717"/>
      <c r="DA54" s="717"/>
      <c r="DB54" s="717"/>
      <c r="DC54" s="717"/>
      <c r="DD54" s="717"/>
      <c r="DE54" s="727"/>
    </row>
    <row r="55" spans="1:122" s="2" customFormat="1" ht="23.25" customHeight="1" x14ac:dyDescent="0.2">
      <c r="A55" s="744" t="s">
        <v>1373</v>
      </c>
      <c r="B55" s="745"/>
      <c r="C55" s="745"/>
      <c r="D55" s="745"/>
      <c r="E55" s="745"/>
      <c r="F55" s="745"/>
      <c r="G55" s="745"/>
      <c r="H55" s="745"/>
      <c r="I55" s="745"/>
      <c r="J55" s="745"/>
      <c r="K55" s="745"/>
      <c r="L55" s="745"/>
      <c r="M55" s="745"/>
      <c r="N55" s="745"/>
      <c r="O55" s="746"/>
      <c r="P55" s="711" t="s">
        <v>645</v>
      </c>
      <c r="Q55" s="711"/>
      <c r="R55" s="711"/>
      <c r="S55" s="711"/>
      <c r="T55" s="711"/>
      <c r="U55" s="711"/>
      <c r="V55" s="711"/>
      <c r="W55" s="711"/>
      <c r="X55" s="711"/>
      <c r="Y55" s="711"/>
      <c r="Z55" s="711"/>
      <c r="AA55" s="711"/>
      <c r="AB55" s="711"/>
      <c r="AC55" s="711"/>
      <c r="AD55" s="712"/>
      <c r="AE55" s="712"/>
      <c r="AF55" s="712"/>
      <c r="AG55" s="713">
        <v>1</v>
      </c>
      <c r="AH55" s="713"/>
      <c r="AI55" s="713"/>
      <c r="AJ55" s="713"/>
      <c r="AK55" s="714">
        <v>7090</v>
      </c>
      <c r="AL55" s="715"/>
      <c r="AM55" s="715"/>
      <c r="AN55" s="715"/>
      <c r="AO55" s="715"/>
      <c r="AP55" s="716"/>
      <c r="AQ55" s="717">
        <f t="shared" si="1"/>
        <v>85080</v>
      </c>
      <c r="AR55" s="717"/>
      <c r="AS55" s="717"/>
      <c r="AT55" s="717"/>
      <c r="AU55" s="717"/>
      <c r="AV55" s="717"/>
      <c r="AW55" s="717"/>
      <c r="AX55" s="717"/>
      <c r="AY55" s="718"/>
      <c r="AZ55" s="719"/>
      <c r="BA55" s="719"/>
      <c r="BB55" s="719"/>
      <c r="BC55" s="719"/>
      <c r="BD55" s="719"/>
      <c r="BE55" s="719"/>
      <c r="BF55" s="720"/>
      <c r="BG55" s="721">
        <f t="shared" si="2"/>
        <v>1181.6666666666667</v>
      </c>
      <c r="BH55" s="722"/>
      <c r="BI55" s="722"/>
      <c r="BJ55" s="722"/>
      <c r="BK55" s="722"/>
      <c r="BL55" s="722"/>
      <c r="BM55" s="722"/>
      <c r="BN55" s="722"/>
      <c r="BO55" s="723">
        <f t="shared" si="3"/>
        <v>11654.794520547945</v>
      </c>
      <c r="BP55" s="724"/>
      <c r="BQ55" s="724"/>
      <c r="BR55" s="724"/>
      <c r="BS55" s="724"/>
      <c r="BT55" s="724"/>
      <c r="BU55" s="724"/>
      <c r="BV55" s="725"/>
      <c r="BW55" s="726"/>
      <c r="BX55" s="726"/>
      <c r="BY55" s="726"/>
      <c r="BZ55" s="726"/>
      <c r="CA55" s="726"/>
      <c r="CB55" s="726"/>
      <c r="CC55" s="726"/>
      <c r="CD55" s="726"/>
      <c r="CE55" s="726"/>
      <c r="CF55" s="726"/>
      <c r="CG55" s="726"/>
      <c r="CH55" s="726"/>
      <c r="CI55" s="726"/>
      <c r="CJ55" s="726"/>
      <c r="CK55" s="726"/>
      <c r="CL55" s="726"/>
      <c r="CM55" s="726"/>
      <c r="CN55" s="726"/>
      <c r="CO55" s="726"/>
      <c r="CP55" s="726"/>
      <c r="CQ55" s="726"/>
      <c r="CR55" s="726"/>
      <c r="CS55" s="726"/>
      <c r="CT55" s="726"/>
      <c r="CU55" s="726"/>
      <c r="CV55" s="717">
        <f t="shared" si="0"/>
        <v>97916.46118721462</v>
      </c>
      <c r="CW55" s="717"/>
      <c r="CX55" s="717"/>
      <c r="CY55" s="717"/>
      <c r="CZ55" s="717"/>
      <c r="DA55" s="717"/>
      <c r="DB55" s="717"/>
      <c r="DC55" s="717"/>
      <c r="DD55" s="717"/>
      <c r="DE55" s="727"/>
    </row>
    <row r="56" spans="1:122" s="2" customFormat="1" ht="23.25" customHeight="1" x14ac:dyDescent="0.2">
      <c r="A56" s="744" t="s">
        <v>1398</v>
      </c>
      <c r="B56" s="745"/>
      <c r="C56" s="745"/>
      <c r="D56" s="745"/>
      <c r="E56" s="745"/>
      <c r="F56" s="745"/>
      <c r="G56" s="745"/>
      <c r="H56" s="745"/>
      <c r="I56" s="745"/>
      <c r="J56" s="745"/>
      <c r="K56" s="745"/>
      <c r="L56" s="745"/>
      <c r="M56" s="745"/>
      <c r="N56" s="745"/>
      <c r="O56" s="746"/>
      <c r="P56" s="711" t="s">
        <v>645</v>
      </c>
      <c r="Q56" s="711"/>
      <c r="R56" s="711"/>
      <c r="S56" s="711"/>
      <c r="T56" s="711"/>
      <c r="U56" s="711"/>
      <c r="V56" s="711"/>
      <c r="W56" s="711"/>
      <c r="X56" s="711"/>
      <c r="Y56" s="711"/>
      <c r="Z56" s="711"/>
      <c r="AA56" s="711"/>
      <c r="AB56" s="711"/>
      <c r="AC56" s="711"/>
      <c r="AD56" s="712"/>
      <c r="AE56" s="712"/>
      <c r="AF56" s="712"/>
      <c r="AG56" s="713">
        <v>2</v>
      </c>
      <c r="AH56" s="713"/>
      <c r="AI56" s="713"/>
      <c r="AJ56" s="713"/>
      <c r="AK56" s="714">
        <v>7024</v>
      </c>
      <c r="AL56" s="715"/>
      <c r="AM56" s="715"/>
      <c r="AN56" s="715"/>
      <c r="AO56" s="715"/>
      <c r="AP56" s="716"/>
      <c r="AQ56" s="717">
        <f t="shared" si="1"/>
        <v>168576</v>
      </c>
      <c r="AR56" s="717"/>
      <c r="AS56" s="717"/>
      <c r="AT56" s="717"/>
      <c r="AU56" s="717"/>
      <c r="AV56" s="717"/>
      <c r="AW56" s="717"/>
      <c r="AX56" s="717"/>
      <c r="AY56" s="718"/>
      <c r="AZ56" s="719"/>
      <c r="BA56" s="719"/>
      <c r="BB56" s="719"/>
      <c r="BC56" s="719"/>
      <c r="BD56" s="719"/>
      <c r="BE56" s="719"/>
      <c r="BF56" s="720"/>
      <c r="BG56" s="721">
        <f>AK56/2/15*10*25%*2*2</f>
        <v>2341.333333333333</v>
      </c>
      <c r="BH56" s="722"/>
      <c r="BI56" s="722"/>
      <c r="BJ56" s="722"/>
      <c r="BK56" s="722"/>
      <c r="BL56" s="722"/>
      <c r="BM56" s="722"/>
      <c r="BN56" s="722"/>
      <c r="BO56" s="723">
        <f t="shared" si="3"/>
        <v>23092.602739726026</v>
      </c>
      <c r="BP56" s="724"/>
      <c r="BQ56" s="724"/>
      <c r="BR56" s="724"/>
      <c r="BS56" s="724"/>
      <c r="BT56" s="724"/>
      <c r="BU56" s="724"/>
      <c r="BV56" s="725"/>
      <c r="BW56" s="726"/>
      <c r="BX56" s="726"/>
      <c r="BY56" s="726"/>
      <c r="BZ56" s="726"/>
      <c r="CA56" s="726"/>
      <c r="CB56" s="726"/>
      <c r="CC56" s="726"/>
      <c r="CD56" s="726"/>
      <c r="CE56" s="726"/>
      <c r="CF56" s="726"/>
      <c r="CG56" s="726"/>
      <c r="CH56" s="726"/>
      <c r="CI56" s="726"/>
      <c r="CJ56" s="726"/>
      <c r="CK56" s="726"/>
      <c r="CL56" s="726"/>
      <c r="CM56" s="726"/>
      <c r="CN56" s="726"/>
      <c r="CO56" s="726"/>
      <c r="CP56" s="726"/>
      <c r="CQ56" s="726"/>
      <c r="CR56" s="726"/>
      <c r="CS56" s="726"/>
      <c r="CT56" s="726"/>
      <c r="CU56" s="726"/>
      <c r="CV56" s="717">
        <f t="shared" si="0"/>
        <v>194009.93607305936</v>
      </c>
      <c r="CW56" s="717"/>
      <c r="CX56" s="717"/>
      <c r="CY56" s="717"/>
      <c r="CZ56" s="717"/>
      <c r="DA56" s="717"/>
      <c r="DB56" s="717"/>
      <c r="DC56" s="717"/>
      <c r="DD56" s="717"/>
      <c r="DE56" s="727"/>
    </row>
    <row r="57" spans="1:122" s="2" customFormat="1" ht="23.25" customHeight="1" x14ac:dyDescent="0.2">
      <c r="A57" s="744" t="s">
        <v>1365</v>
      </c>
      <c r="B57" s="745"/>
      <c r="C57" s="745"/>
      <c r="D57" s="745"/>
      <c r="E57" s="745"/>
      <c r="F57" s="745"/>
      <c r="G57" s="745"/>
      <c r="H57" s="745"/>
      <c r="I57" s="745"/>
      <c r="J57" s="745"/>
      <c r="K57" s="745"/>
      <c r="L57" s="745"/>
      <c r="M57" s="745"/>
      <c r="N57" s="745"/>
      <c r="O57" s="746"/>
      <c r="P57" s="711" t="s">
        <v>645</v>
      </c>
      <c r="Q57" s="711"/>
      <c r="R57" s="711"/>
      <c r="S57" s="711"/>
      <c r="T57" s="711"/>
      <c r="U57" s="711"/>
      <c r="V57" s="711"/>
      <c r="W57" s="711"/>
      <c r="X57" s="711"/>
      <c r="Y57" s="711"/>
      <c r="Z57" s="711"/>
      <c r="AA57" s="711"/>
      <c r="AB57" s="711"/>
      <c r="AC57" s="711"/>
      <c r="AD57" s="712"/>
      <c r="AE57" s="712"/>
      <c r="AF57" s="712"/>
      <c r="AG57" s="713">
        <v>1</v>
      </c>
      <c r="AH57" s="713"/>
      <c r="AI57" s="713"/>
      <c r="AJ57" s="713"/>
      <c r="AK57" s="714">
        <v>7455</v>
      </c>
      <c r="AL57" s="715"/>
      <c r="AM57" s="715"/>
      <c r="AN57" s="715"/>
      <c r="AO57" s="715"/>
      <c r="AP57" s="716"/>
      <c r="AQ57" s="717">
        <f t="shared" si="1"/>
        <v>89460</v>
      </c>
      <c r="AR57" s="717"/>
      <c r="AS57" s="717"/>
      <c r="AT57" s="717"/>
      <c r="AU57" s="717"/>
      <c r="AV57" s="717"/>
      <c r="AW57" s="717"/>
      <c r="AX57" s="717"/>
      <c r="AY57" s="718"/>
      <c r="AZ57" s="719"/>
      <c r="BA57" s="719"/>
      <c r="BB57" s="719"/>
      <c r="BC57" s="719"/>
      <c r="BD57" s="719"/>
      <c r="BE57" s="719"/>
      <c r="BF57" s="720"/>
      <c r="BG57" s="721">
        <f t="shared" si="2"/>
        <v>1242.5</v>
      </c>
      <c r="BH57" s="722"/>
      <c r="BI57" s="722"/>
      <c r="BJ57" s="722"/>
      <c r="BK57" s="722"/>
      <c r="BL57" s="722"/>
      <c r="BM57" s="722"/>
      <c r="BN57" s="722"/>
      <c r="BO57" s="723">
        <f t="shared" si="3"/>
        <v>12254.794520547945</v>
      </c>
      <c r="BP57" s="724"/>
      <c r="BQ57" s="724"/>
      <c r="BR57" s="724"/>
      <c r="BS57" s="724"/>
      <c r="BT57" s="724"/>
      <c r="BU57" s="724"/>
      <c r="BV57" s="725"/>
      <c r="BW57" s="726"/>
      <c r="BX57" s="726"/>
      <c r="BY57" s="726"/>
      <c r="BZ57" s="726"/>
      <c r="CA57" s="726"/>
      <c r="CB57" s="726"/>
      <c r="CC57" s="726"/>
      <c r="CD57" s="726"/>
      <c r="CE57" s="726"/>
      <c r="CF57" s="726"/>
      <c r="CG57" s="726"/>
      <c r="CH57" s="726"/>
      <c r="CI57" s="726"/>
      <c r="CJ57" s="726"/>
      <c r="CK57" s="726"/>
      <c r="CL57" s="726"/>
      <c r="CM57" s="726"/>
      <c r="CN57" s="726"/>
      <c r="CO57" s="726"/>
      <c r="CP57" s="726"/>
      <c r="CQ57" s="726"/>
      <c r="CR57" s="726"/>
      <c r="CS57" s="726"/>
      <c r="CT57" s="726"/>
      <c r="CU57" s="726"/>
      <c r="CV57" s="717">
        <f t="shared" si="0"/>
        <v>102957.29452054795</v>
      </c>
      <c r="CW57" s="717"/>
      <c r="CX57" s="717"/>
      <c r="CY57" s="717"/>
      <c r="CZ57" s="717"/>
      <c r="DA57" s="717"/>
      <c r="DB57" s="717"/>
      <c r="DC57" s="717"/>
      <c r="DD57" s="717"/>
      <c r="DE57" s="727"/>
    </row>
    <row r="58" spans="1:122" s="2" customFormat="1" ht="23.25" customHeight="1" x14ac:dyDescent="0.2">
      <c r="A58" s="744" t="s">
        <v>1387</v>
      </c>
      <c r="B58" s="745"/>
      <c r="C58" s="745"/>
      <c r="D58" s="745"/>
      <c r="E58" s="745"/>
      <c r="F58" s="745"/>
      <c r="G58" s="745"/>
      <c r="H58" s="745"/>
      <c r="I58" s="745"/>
      <c r="J58" s="745"/>
      <c r="K58" s="745"/>
      <c r="L58" s="745"/>
      <c r="M58" s="745"/>
      <c r="N58" s="745"/>
      <c r="O58" s="746"/>
      <c r="P58" s="711" t="s">
        <v>1399</v>
      </c>
      <c r="Q58" s="711"/>
      <c r="R58" s="711"/>
      <c r="S58" s="711"/>
      <c r="T58" s="711"/>
      <c r="U58" s="711"/>
      <c r="V58" s="711"/>
      <c r="W58" s="711"/>
      <c r="X58" s="711"/>
      <c r="Y58" s="711"/>
      <c r="Z58" s="711"/>
      <c r="AA58" s="711"/>
      <c r="AB58" s="711"/>
      <c r="AC58" s="711"/>
      <c r="AD58" s="712"/>
      <c r="AE58" s="712"/>
      <c r="AF58" s="712"/>
      <c r="AG58" s="713">
        <v>1</v>
      </c>
      <c r="AH58" s="713"/>
      <c r="AI58" s="713"/>
      <c r="AJ58" s="713"/>
      <c r="AK58" s="714">
        <v>21437</v>
      </c>
      <c r="AL58" s="715"/>
      <c r="AM58" s="715"/>
      <c r="AN58" s="715"/>
      <c r="AO58" s="715"/>
      <c r="AP58" s="716"/>
      <c r="AQ58" s="717">
        <f t="shared" si="1"/>
        <v>257244</v>
      </c>
      <c r="AR58" s="717"/>
      <c r="AS58" s="717"/>
      <c r="AT58" s="717"/>
      <c r="AU58" s="717"/>
      <c r="AV58" s="717"/>
      <c r="AW58" s="717"/>
      <c r="AX58" s="717"/>
      <c r="AY58" s="718"/>
      <c r="AZ58" s="719"/>
      <c r="BA58" s="719"/>
      <c r="BB58" s="719"/>
      <c r="BC58" s="719"/>
      <c r="BD58" s="719"/>
      <c r="BE58" s="719"/>
      <c r="BF58" s="720"/>
      <c r="BG58" s="721">
        <f t="shared" si="2"/>
        <v>3572.8333333333335</v>
      </c>
      <c r="BH58" s="722"/>
      <c r="BI58" s="722"/>
      <c r="BJ58" s="722"/>
      <c r="BK58" s="722"/>
      <c r="BL58" s="722"/>
      <c r="BM58" s="722"/>
      <c r="BN58" s="722"/>
      <c r="BO58" s="723">
        <f t="shared" si="3"/>
        <v>35238.904109589042</v>
      </c>
      <c r="BP58" s="724"/>
      <c r="BQ58" s="724"/>
      <c r="BR58" s="724"/>
      <c r="BS58" s="724"/>
      <c r="BT58" s="724"/>
      <c r="BU58" s="724"/>
      <c r="BV58" s="725"/>
      <c r="BW58" s="726"/>
      <c r="BX58" s="726"/>
      <c r="BY58" s="726"/>
      <c r="BZ58" s="726"/>
      <c r="CA58" s="726"/>
      <c r="CB58" s="726"/>
      <c r="CC58" s="726"/>
      <c r="CD58" s="726"/>
      <c r="CE58" s="726"/>
      <c r="CF58" s="726"/>
      <c r="CG58" s="726"/>
      <c r="CH58" s="726"/>
      <c r="CI58" s="726"/>
      <c r="CJ58" s="726"/>
      <c r="CK58" s="726"/>
      <c r="CL58" s="726"/>
      <c r="CM58" s="726"/>
      <c r="CN58" s="726"/>
      <c r="CO58" s="726"/>
      <c r="CP58" s="726"/>
      <c r="CQ58" s="726"/>
      <c r="CR58" s="726"/>
      <c r="CS58" s="726"/>
      <c r="CT58" s="726"/>
      <c r="CU58" s="726"/>
      <c r="CV58" s="717">
        <f t="shared" si="0"/>
        <v>296055.73744292237</v>
      </c>
      <c r="CW58" s="717"/>
      <c r="CX58" s="717"/>
      <c r="CY58" s="717"/>
      <c r="CZ58" s="717"/>
      <c r="DA58" s="717"/>
      <c r="DB58" s="717"/>
      <c r="DC58" s="717"/>
      <c r="DD58" s="717"/>
      <c r="DE58" s="727"/>
    </row>
    <row r="59" spans="1:122" s="2" customFormat="1" ht="23.25" customHeight="1" x14ac:dyDescent="0.2">
      <c r="A59" s="744" t="s">
        <v>1400</v>
      </c>
      <c r="B59" s="745"/>
      <c r="C59" s="745"/>
      <c r="D59" s="745"/>
      <c r="E59" s="745"/>
      <c r="F59" s="745"/>
      <c r="G59" s="745"/>
      <c r="H59" s="745"/>
      <c r="I59" s="745"/>
      <c r="J59" s="745"/>
      <c r="K59" s="745"/>
      <c r="L59" s="745"/>
      <c r="M59" s="745"/>
      <c r="N59" s="745"/>
      <c r="O59" s="746"/>
      <c r="P59" s="711" t="s">
        <v>1399</v>
      </c>
      <c r="Q59" s="711"/>
      <c r="R59" s="711"/>
      <c r="S59" s="711"/>
      <c r="T59" s="711"/>
      <c r="U59" s="711"/>
      <c r="V59" s="711"/>
      <c r="W59" s="711"/>
      <c r="X59" s="711"/>
      <c r="Y59" s="711"/>
      <c r="Z59" s="711"/>
      <c r="AA59" s="711"/>
      <c r="AB59" s="711"/>
      <c r="AC59" s="711"/>
      <c r="AD59" s="712"/>
      <c r="AE59" s="712"/>
      <c r="AF59" s="712"/>
      <c r="AG59" s="713">
        <v>1</v>
      </c>
      <c r="AH59" s="713"/>
      <c r="AI59" s="713"/>
      <c r="AJ59" s="713"/>
      <c r="AK59" s="714">
        <v>9527</v>
      </c>
      <c r="AL59" s="715"/>
      <c r="AM59" s="715"/>
      <c r="AN59" s="715"/>
      <c r="AO59" s="715"/>
      <c r="AP59" s="716"/>
      <c r="AQ59" s="717">
        <f t="shared" si="1"/>
        <v>114324</v>
      </c>
      <c r="AR59" s="717"/>
      <c r="AS59" s="717"/>
      <c r="AT59" s="717"/>
      <c r="AU59" s="717"/>
      <c r="AV59" s="717"/>
      <c r="AW59" s="717"/>
      <c r="AX59" s="717"/>
      <c r="AY59" s="718"/>
      <c r="AZ59" s="719"/>
      <c r="BA59" s="719"/>
      <c r="BB59" s="719"/>
      <c r="BC59" s="719"/>
      <c r="BD59" s="719"/>
      <c r="BE59" s="719"/>
      <c r="BF59" s="720"/>
      <c r="BG59" s="721">
        <f t="shared" si="2"/>
        <v>1587.8333333333333</v>
      </c>
      <c r="BH59" s="722"/>
      <c r="BI59" s="722"/>
      <c r="BJ59" s="722"/>
      <c r="BK59" s="722"/>
      <c r="BL59" s="722"/>
      <c r="BM59" s="722"/>
      <c r="BN59" s="722"/>
      <c r="BO59" s="723">
        <f t="shared" si="3"/>
        <v>15660.821917808218</v>
      </c>
      <c r="BP59" s="724"/>
      <c r="BQ59" s="724"/>
      <c r="BR59" s="724"/>
      <c r="BS59" s="724"/>
      <c r="BT59" s="724"/>
      <c r="BU59" s="724"/>
      <c r="BV59" s="725"/>
      <c r="BW59" s="726"/>
      <c r="BX59" s="726"/>
      <c r="BY59" s="726"/>
      <c r="BZ59" s="726"/>
      <c r="CA59" s="726"/>
      <c r="CB59" s="726"/>
      <c r="CC59" s="726"/>
      <c r="CD59" s="726"/>
      <c r="CE59" s="726"/>
      <c r="CF59" s="726"/>
      <c r="CG59" s="726"/>
      <c r="CH59" s="726"/>
      <c r="CI59" s="726"/>
      <c r="CJ59" s="726"/>
      <c r="CK59" s="726"/>
      <c r="CL59" s="726"/>
      <c r="CM59" s="726"/>
      <c r="CN59" s="726"/>
      <c r="CO59" s="726"/>
      <c r="CP59" s="726"/>
      <c r="CQ59" s="726"/>
      <c r="CR59" s="726"/>
      <c r="CS59" s="726"/>
      <c r="CT59" s="726"/>
      <c r="CU59" s="726"/>
      <c r="CV59" s="717">
        <f t="shared" si="0"/>
        <v>131572.65525114155</v>
      </c>
      <c r="CW59" s="717"/>
      <c r="CX59" s="717"/>
      <c r="CY59" s="717"/>
      <c r="CZ59" s="717"/>
      <c r="DA59" s="717"/>
      <c r="DB59" s="717"/>
      <c r="DC59" s="717"/>
      <c r="DD59" s="717"/>
      <c r="DE59" s="727"/>
    </row>
    <row r="60" spans="1:122" s="2" customFormat="1" ht="23.25" customHeight="1" x14ac:dyDescent="0.2">
      <c r="A60" s="744" t="s">
        <v>1384</v>
      </c>
      <c r="B60" s="745"/>
      <c r="C60" s="745"/>
      <c r="D60" s="745"/>
      <c r="E60" s="745"/>
      <c r="F60" s="745"/>
      <c r="G60" s="745"/>
      <c r="H60" s="745"/>
      <c r="I60" s="745"/>
      <c r="J60" s="745"/>
      <c r="K60" s="745"/>
      <c r="L60" s="745"/>
      <c r="M60" s="745"/>
      <c r="N60" s="745"/>
      <c r="O60" s="746"/>
      <c r="P60" s="711" t="s">
        <v>1399</v>
      </c>
      <c r="Q60" s="711"/>
      <c r="R60" s="711"/>
      <c r="S60" s="711"/>
      <c r="T60" s="711"/>
      <c r="U60" s="711"/>
      <c r="V60" s="711"/>
      <c r="W60" s="711"/>
      <c r="X60" s="711"/>
      <c r="Y60" s="711"/>
      <c r="Z60" s="711"/>
      <c r="AA60" s="711"/>
      <c r="AB60" s="711"/>
      <c r="AC60" s="711"/>
      <c r="AD60" s="712"/>
      <c r="AE60" s="712"/>
      <c r="AF60" s="712"/>
      <c r="AG60" s="713">
        <v>1</v>
      </c>
      <c r="AH60" s="713"/>
      <c r="AI60" s="713"/>
      <c r="AJ60" s="713"/>
      <c r="AK60" s="714">
        <v>7025</v>
      </c>
      <c r="AL60" s="715"/>
      <c r="AM60" s="715"/>
      <c r="AN60" s="715"/>
      <c r="AO60" s="715"/>
      <c r="AP60" s="716"/>
      <c r="AQ60" s="717">
        <f t="shared" si="1"/>
        <v>84300</v>
      </c>
      <c r="AR60" s="717"/>
      <c r="AS60" s="717"/>
      <c r="AT60" s="717"/>
      <c r="AU60" s="717"/>
      <c r="AV60" s="717"/>
      <c r="AW60" s="717"/>
      <c r="AX60" s="717"/>
      <c r="AY60" s="718"/>
      <c r="AZ60" s="719"/>
      <c r="BA60" s="719"/>
      <c r="BB60" s="719"/>
      <c r="BC60" s="719"/>
      <c r="BD60" s="719"/>
      <c r="BE60" s="719"/>
      <c r="BF60" s="720"/>
      <c r="BG60" s="721">
        <f t="shared" si="2"/>
        <v>1170.8333333333333</v>
      </c>
      <c r="BH60" s="722"/>
      <c r="BI60" s="722"/>
      <c r="BJ60" s="722"/>
      <c r="BK60" s="722"/>
      <c r="BL60" s="722"/>
      <c r="BM60" s="722"/>
      <c r="BN60" s="722"/>
      <c r="BO60" s="723">
        <f t="shared" si="3"/>
        <v>11547.945205479453</v>
      </c>
      <c r="BP60" s="724"/>
      <c r="BQ60" s="724"/>
      <c r="BR60" s="724"/>
      <c r="BS60" s="724"/>
      <c r="BT60" s="724"/>
      <c r="BU60" s="724"/>
      <c r="BV60" s="725"/>
      <c r="BW60" s="726"/>
      <c r="BX60" s="726"/>
      <c r="BY60" s="726"/>
      <c r="BZ60" s="726"/>
      <c r="CA60" s="726"/>
      <c r="CB60" s="726"/>
      <c r="CC60" s="726"/>
      <c r="CD60" s="726"/>
      <c r="CE60" s="726"/>
      <c r="CF60" s="726"/>
      <c r="CG60" s="726"/>
      <c r="CH60" s="726"/>
      <c r="CI60" s="726"/>
      <c r="CJ60" s="726"/>
      <c r="CK60" s="726"/>
      <c r="CL60" s="726"/>
      <c r="CM60" s="726"/>
      <c r="CN60" s="726"/>
      <c r="CO60" s="726"/>
      <c r="CP60" s="726"/>
      <c r="CQ60" s="726"/>
      <c r="CR60" s="726"/>
      <c r="CS60" s="726"/>
      <c r="CT60" s="726"/>
      <c r="CU60" s="726"/>
      <c r="CV60" s="717">
        <f t="shared" si="0"/>
        <v>97018.778538812781</v>
      </c>
      <c r="CW60" s="717"/>
      <c r="CX60" s="717"/>
      <c r="CY60" s="717"/>
      <c r="CZ60" s="717"/>
      <c r="DA60" s="717"/>
      <c r="DB60" s="717"/>
      <c r="DC60" s="717"/>
      <c r="DD60" s="717"/>
      <c r="DE60" s="727"/>
    </row>
    <row r="61" spans="1:122" s="2" customFormat="1" ht="23.25" customHeight="1" x14ac:dyDescent="0.2">
      <c r="A61" s="744" t="s">
        <v>1401</v>
      </c>
      <c r="B61" s="745"/>
      <c r="C61" s="745"/>
      <c r="D61" s="745"/>
      <c r="E61" s="745"/>
      <c r="F61" s="745"/>
      <c r="G61" s="745"/>
      <c r="H61" s="745"/>
      <c r="I61" s="745"/>
      <c r="J61" s="745"/>
      <c r="K61" s="745"/>
      <c r="L61" s="745"/>
      <c r="M61" s="745"/>
      <c r="N61" s="745"/>
      <c r="O61" s="746"/>
      <c r="P61" s="711" t="s">
        <v>1399</v>
      </c>
      <c r="Q61" s="711"/>
      <c r="R61" s="711"/>
      <c r="S61" s="711"/>
      <c r="T61" s="711"/>
      <c r="U61" s="711"/>
      <c r="V61" s="711"/>
      <c r="W61" s="711"/>
      <c r="X61" s="711"/>
      <c r="Y61" s="711"/>
      <c r="Z61" s="711"/>
      <c r="AA61" s="711"/>
      <c r="AB61" s="711"/>
      <c r="AC61" s="711"/>
      <c r="AD61" s="712"/>
      <c r="AE61" s="712"/>
      <c r="AF61" s="712"/>
      <c r="AG61" s="713">
        <v>1</v>
      </c>
      <c r="AH61" s="713"/>
      <c r="AI61" s="713"/>
      <c r="AJ61" s="713"/>
      <c r="AK61" s="714">
        <v>7868</v>
      </c>
      <c r="AL61" s="715"/>
      <c r="AM61" s="715"/>
      <c r="AN61" s="715"/>
      <c r="AO61" s="715"/>
      <c r="AP61" s="716"/>
      <c r="AQ61" s="717">
        <f t="shared" si="1"/>
        <v>94416</v>
      </c>
      <c r="AR61" s="717"/>
      <c r="AS61" s="717"/>
      <c r="AT61" s="717"/>
      <c r="AU61" s="717"/>
      <c r="AV61" s="717"/>
      <c r="AW61" s="717"/>
      <c r="AX61" s="717"/>
      <c r="AY61" s="718"/>
      <c r="AZ61" s="719"/>
      <c r="BA61" s="719"/>
      <c r="BB61" s="719"/>
      <c r="BC61" s="719"/>
      <c r="BD61" s="719"/>
      <c r="BE61" s="719"/>
      <c r="BF61" s="720"/>
      <c r="BG61" s="721">
        <f t="shared" si="2"/>
        <v>1311.3333333333333</v>
      </c>
      <c r="BH61" s="722"/>
      <c r="BI61" s="722"/>
      <c r="BJ61" s="722"/>
      <c r="BK61" s="722"/>
      <c r="BL61" s="722"/>
      <c r="BM61" s="722"/>
      <c r="BN61" s="722"/>
      <c r="BO61" s="723">
        <f t="shared" si="3"/>
        <v>12933.698630136987</v>
      </c>
      <c r="BP61" s="724"/>
      <c r="BQ61" s="724"/>
      <c r="BR61" s="724"/>
      <c r="BS61" s="724"/>
      <c r="BT61" s="724"/>
      <c r="BU61" s="724"/>
      <c r="BV61" s="725"/>
      <c r="BW61" s="726"/>
      <c r="BX61" s="726"/>
      <c r="BY61" s="726"/>
      <c r="BZ61" s="726"/>
      <c r="CA61" s="726"/>
      <c r="CB61" s="726"/>
      <c r="CC61" s="726"/>
      <c r="CD61" s="726"/>
      <c r="CE61" s="726"/>
      <c r="CF61" s="726"/>
      <c r="CG61" s="726"/>
      <c r="CH61" s="726"/>
      <c r="CI61" s="726"/>
      <c r="CJ61" s="726"/>
      <c r="CK61" s="726"/>
      <c r="CL61" s="726"/>
      <c r="CM61" s="726"/>
      <c r="CN61" s="726"/>
      <c r="CO61" s="726"/>
      <c r="CP61" s="726"/>
      <c r="CQ61" s="726"/>
      <c r="CR61" s="726"/>
      <c r="CS61" s="726"/>
      <c r="CT61" s="726"/>
      <c r="CU61" s="726"/>
      <c r="CV61" s="717">
        <f t="shared" si="0"/>
        <v>108661.03196347032</v>
      </c>
      <c r="CW61" s="717"/>
      <c r="CX61" s="717"/>
      <c r="CY61" s="717"/>
      <c r="CZ61" s="717"/>
      <c r="DA61" s="717"/>
      <c r="DB61" s="717"/>
      <c r="DC61" s="717"/>
      <c r="DD61" s="717"/>
      <c r="DE61" s="727"/>
    </row>
    <row r="62" spans="1:122" s="2" customFormat="1" ht="23.25" customHeight="1" x14ac:dyDescent="0.2">
      <c r="A62" s="744" t="s">
        <v>1402</v>
      </c>
      <c r="B62" s="745"/>
      <c r="C62" s="745"/>
      <c r="D62" s="745"/>
      <c r="E62" s="745"/>
      <c r="F62" s="745"/>
      <c r="G62" s="745"/>
      <c r="H62" s="745"/>
      <c r="I62" s="745"/>
      <c r="J62" s="745"/>
      <c r="K62" s="745"/>
      <c r="L62" s="745"/>
      <c r="M62" s="745"/>
      <c r="N62" s="745"/>
      <c r="O62" s="746"/>
      <c r="P62" s="711" t="s">
        <v>1399</v>
      </c>
      <c r="Q62" s="711"/>
      <c r="R62" s="711"/>
      <c r="S62" s="711"/>
      <c r="T62" s="711"/>
      <c r="U62" s="711"/>
      <c r="V62" s="711"/>
      <c r="W62" s="711"/>
      <c r="X62" s="711"/>
      <c r="Y62" s="711"/>
      <c r="Z62" s="711"/>
      <c r="AA62" s="711"/>
      <c r="AB62" s="711"/>
      <c r="AC62" s="711"/>
      <c r="AD62" s="712"/>
      <c r="AE62" s="712"/>
      <c r="AF62" s="712"/>
      <c r="AG62" s="713">
        <v>1</v>
      </c>
      <c r="AH62" s="713"/>
      <c r="AI62" s="713"/>
      <c r="AJ62" s="713"/>
      <c r="AK62" s="714">
        <v>6968</v>
      </c>
      <c r="AL62" s="715"/>
      <c r="AM62" s="715"/>
      <c r="AN62" s="715"/>
      <c r="AO62" s="715"/>
      <c r="AP62" s="716"/>
      <c r="AQ62" s="717">
        <f t="shared" si="1"/>
        <v>83616</v>
      </c>
      <c r="AR62" s="717"/>
      <c r="AS62" s="717"/>
      <c r="AT62" s="717"/>
      <c r="AU62" s="717"/>
      <c r="AV62" s="717"/>
      <c r="AW62" s="717"/>
      <c r="AX62" s="717"/>
      <c r="AY62" s="718"/>
      <c r="AZ62" s="719"/>
      <c r="BA62" s="719"/>
      <c r="BB62" s="719"/>
      <c r="BC62" s="719"/>
      <c r="BD62" s="719"/>
      <c r="BE62" s="719"/>
      <c r="BF62" s="720"/>
      <c r="BG62" s="721">
        <f t="shared" si="2"/>
        <v>1161.3333333333335</v>
      </c>
      <c r="BH62" s="722"/>
      <c r="BI62" s="722"/>
      <c r="BJ62" s="722"/>
      <c r="BK62" s="722"/>
      <c r="BL62" s="722"/>
      <c r="BM62" s="722"/>
      <c r="BN62" s="722"/>
      <c r="BO62" s="723">
        <f t="shared" si="3"/>
        <v>11454.246575342466</v>
      </c>
      <c r="BP62" s="724"/>
      <c r="BQ62" s="724"/>
      <c r="BR62" s="724"/>
      <c r="BS62" s="724"/>
      <c r="BT62" s="724"/>
      <c r="BU62" s="724"/>
      <c r="BV62" s="725"/>
      <c r="BW62" s="726"/>
      <c r="BX62" s="726"/>
      <c r="BY62" s="726"/>
      <c r="BZ62" s="726"/>
      <c r="CA62" s="726"/>
      <c r="CB62" s="726"/>
      <c r="CC62" s="726"/>
      <c r="CD62" s="726"/>
      <c r="CE62" s="726"/>
      <c r="CF62" s="726"/>
      <c r="CG62" s="726"/>
      <c r="CH62" s="726"/>
      <c r="CI62" s="726"/>
      <c r="CJ62" s="726"/>
      <c r="CK62" s="726"/>
      <c r="CL62" s="726"/>
      <c r="CM62" s="726"/>
      <c r="CN62" s="726"/>
      <c r="CO62" s="726"/>
      <c r="CP62" s="726"/>
      <c r="CQ62" s="726"/>
      <c r="CR62" s="726"/>
      <c r="CS62" s="726"/>
      <c r="CT62" s="726"/>
      <c r="CU62" s="726"/>
      <c r="CV62" s="717">
        <f t="shared" si="0"/>
        <v>96231.579908675791</v>
      </c>
      <c r="CW62" s="717"/>
      <c r="CX62" s="717"/>
      <c r="CY62" s="717"/>
      <c r="CZ62" s="717"/>
      <c r="DA62" s="717"/>
      <c r="DB62" s="717"/>
      <c r="DC62" s="717"/>
      <c r="DD62" s="717"/>
      <c r="DE62" s="727"/>
    </row>
    <row r="63" spans="1:122" s="2" customFormat="1" ht="23.25" customHeight="1" x14ac:dyDescent="0.2">
      <c r="A63" s="744" t="s">
        <v>1403</v>
      </c>
      <c r="B63" s="745"/>
      <c r="C63" s="745"/>
      <c r="D63" s="745"/>
      <c r="E63" s="745"/>
      <c r="F63" s="745"/>
      <c r="G63" s="745"/>
      <c r="H63" s="745"/>
      <c r="I63" s="745"/>
      <c r="J63" s="745"/>
      <c r="K63" s="745"/>
      <c r="L63" s="745"/>
      <c r="M63" s="745"/>
      <c r="N63" s="745"/>
      <c r="O63" s="746"/>
      <c r="P63" s="750" t="s">
        <v>1399</v>
      </c>
      <c r="Q63" s="751"/>
      <c r="R63" s="751"/>
      <c r="S63" s="751"/>
      <c r="T63" s="751"/>
      <c r="U63" s="751"/>
      <c r="V63" s="751"/>
      <c r="W63" s="751"/>
      <c r="X63" s="751"/>
      <c r="Y63" s="751"/>
      <c r="Z63" s="751"/>
      <c r="AA63" s="751"/>
      <c r="AB63" s="751"/>
      <c r="AC63" s="752"/>
      <c r="AD63" s="712"/>
      <c r="AE63" s="712"/>
      <c r="AF63" s="712"/>
      <c r="AG63" s="713">
        <v>1</v>
      </c>
      <c r="AH63" s="713"/>
      <c r="AI63" s="713"/>
      <c r="AJ63" s="713"/>
      <c r="AK63" s="714">
        <v>5325</v>
      </c>
      <c r="AL63" s="715"/>
      <c r="AM63" s="715"/>
      <c r="AN63" s="715"/>
      <c r="AO63" s="715"/>
      <c r="AP63" s="716"/>
      <c r="AQ63" s="717">
        <f t="shared" si="1"/>
        <v>63900</v>
      </c>
      <c r="AR63" s="717"/>
      <c r="AS63" s="717"/>
      <c r="AT63" s="717"/>
      <c r="AU63" s="717"/>
      <c r="AV63" s="717"/>
      <c r="AW63" s="717"/>
      <c r="AX63" s="717"/>
      <c r="AY63" s="718"/>
      <c r="AZ63" s="719"/>
      <c r="BA63" s="719"/>
      <c r="BB63" s="719"/>
      <c r="BC63" s="719"/>
      <c r="BD63" s="719"/>
      <c r="BE63" s="719"/>
      <c r="BF63" s="720"/>
      <c r="BG63" s="721">
        <f t="shared" si="2"/>
        <v>887.5</v>
      </c>
      <c r="BH63" s="722"/>
      <c r="BI63" s="722"/>
      <c r="BJ63" s="722"/>
      <c r="BK63" s="722"/>
      <c r="BL63" s="722"/>
      <c r="BM63" s="722"/>
      <c r="BN63" s="722"/>
      <c r="BO63" s="723">
        <f t="shared" si="3"/>
        <v>8753.4246575342459</v>
      </c>
      <c r="BP63" s="724"/>
      <c r="BQ63" s="724"/>
      <c r="BR63" s="724"/>
      <c r="BS63" s="724"/>
      <c r="BT63" s="724"/>
      <c r="BU63" s="724"/>
      <c r="BV63" s="725"/>
      <c r="BW63" s="726"/>
      <c r="BX63" s="726"/>
      <c r="BY63" s="726"/>
      <c r="BZ63" s="726"/>
      <c r="CA63" s="726"/>
      <c r="CB63" s="726"/>
      <c r="CC63" s="726"/>
      <c r="CD63" s="726"/>
      <c r="CE63" s="726"/>
      <c r="CF63" s="726"/>
      <c r="CG63" s="726"/>
      <c r="CH63" s="726"/>
      <c r="CI63" s="726"/>
      <c r="CJ63" s="726"/>
      <c r="CK63" s="726"/>
      <c r="CL63" s="726"/>
      <c r="CM63" s="726"/>
      <c r="CN63" s="726"/>
      <c r="CO63" s="726"/>
      <c r="CP63" s="726"/>
      <c r="CQ63" s="726"/>
      <c r="CR63" s="726"/>
      <c r="CS63" s="726"/>
      <c r="CT63" s="726"/>
      <c r="CU63" s="726"/>
      <c r="CV63" s="717">
        <f t="shared" si="0"/>
        <v>73540.92465753424</v>
      </c>
      <c r="CW63" s="717"/>
      <c r="CX63" s="717"/>
      <c r="CY63" s="717"/>
      <c r="CZ63" s="717"/>
      <c r="DA63" s="717"/>
      <c r="DB63" s="717"/>
      <c r="DC63" s="717"/>
      <c r="DD63" s="717"/>
      <c r="DE63" s="727"/>
    </row>
    <row r="64" spans="1:122" s="2" customFormat="1" ht="23.25" customHeight="1" x14ac:dyDescent="0.2">
      <c r="A64" s="744" t="s">
        <v>1404</v>
      </c>
      <c r="B64" s="745"/>
      <c r="C64" s="745"/>
      <c r="D64" s="745"/>
      <c r="E64" s="745"/>
      <c r="F64" s="745"/>
      <c r="G64" s="745"/>
      <c r="H64" s="745"/>
      <c r="I64" s="745"/>
      <c r="J64" s="745"/>
      <c r="K64" s="745"/>
      <c r="L64" s="745"/>
      <c r="M64" s="745"/>
      <c r="N64" s="745"/>
      <c r="O64" s="746"/>
      <c r="P64" s="750" t="s">
        <v>1399</v>
      </c>
      <c r="Q64" s="751"/>
      <c r="R64" s="751"/>
      <c r="S64" s="751"/>
      <c r="T64" s="751"/>
      <c r="U64" s="751"/>
      <c r="V64" s="751"/>
      <c r="W64" s="751"/>
      <c r="X64" s="751"/>
      <c r="Y64" s="751"/>
      <c r="Z64" s="751"/>
      <c r="AA64" s="751"/>
      <c r="AB64" s="751"/>
      <c r="AC64" s="752"/>
      <c r="AD64" s="712"/>
      <c r="AE64" s="712"/>
      <c r="AF64" s="712"/>
      <c r="AG64" s="713">
        <v>1</v>
      </c>
      <c r="AH64" s="713"/>
      <c r="AI64" s="713"/>
      <c r="AJ64" s="713"/>
      <c r="AK64" s="714">
        <v>5325</v>
      </c>
      <c r="AL64" s="715"/>
      <c r="AM64" s="715"/>
      <c r="AN64" s="715"/>
      <c r="AO64" s="715"/>
      <c r="AP64" s="716"/>
      <c r="AQ64" s="717">
        <f t="shared" si="1"/>
        <v>63900</v>
      </c>
      <c r="AR64" s="717"/>
      <c r="AS64" s="717"/>
      <c r="AT64" s="717"/>
      <c r="AU64" s="717"/>
      <c r="AV64" s="717"/>
      <c r="AW64" s="717"/>
      <c r="AX64" s="717"/>
      <c r="AY64" s="718"/>
      <c r="AZ64" s="719"/>
      <c r="BA64" s="719"/>
      <c r="BB64" s="719"/>
      <c r="BC64" s="719"/>
      <c r="BD64" s="719"/>
      <c r="BE64" s="719"/>
      <c r="BF64" s="720"/>
      <c r="BG64" s="721">
        <f t="shared" si="2"/>
        <v>887.5</v>
      </c>
      <c r="BH64" s="722"/>
      <c r="BI64" s="722"/>
      <c r="BJ64" s="722"/>
      <c r="BK64" s="722"/>
      <c r="BL64" s="722"/>
      <c r="BM64" s="722"/>
      <c r="BN64" s="722"/>
      <c r="BO64" s="723">
        <f t="shared" si="3"/>
        <v>8753.4246575342459</v>
      </c>
      <c r="BP64" s="724"/>
      <c r="BQ64" s="724"/>
      <c r="BR64" s="724"/>
      <c r="BS64" s="724"/>
      <c r="BT64" s="724"/>
      <c r="BU64" s="724"/>
      <c r="BV64" s="725"/>
      <c r="BW64" s="726"/>
      <c r="BX64" s="726"/>
      <c r="BY64" s="726"/>
      <c r="BZ64" s="726"/>
      <c r="CA64" s="726"/>
      <c r="CB64" s="726"/>
      <c r="CC64" s="726"/>
      <c r="CD64" s="726"/>
      <c r="CE64" s="726"/>
      <c r="CF64" s="726"/>
      <c r="CG64" s="726"/>
      <c r="CH64" s="726"/>
      <c r="CI64" s="726"/>
      <c r="CJ64" s="726"/>
      <c r="CK64" s="726"/>
      <c r="CL64" s="726"/>
      <c r="CM64" s="726"/>
      <c r="CN64" s="726"/>
      <c r="CO64" s="726"/>
      <c r="CP64" s="726"/>
      <c r="CQ64" s="726"/>
      <c r="CR64" s="726"/>
      <c r="CS64" s="726"/>
      <c r="CT64" s="726"/>
      <c r="CU64" s="726"/>
      <c r="CV64" s="717">
        <f t="shared" si="0"/>
        <v>73540.92465753424</v>
      </c>
      <c r="CW64" s="717"/>
      <c r="CX64" s="717"/>
      <c r="CY64" s="717"/>
      <c r="CZ64" s="717"/>
      <c r="DA64" s="717"/>
      <c r="DB64" s="717"/>
      <c r="DC64" s="717"/>
      <c r="DD64" s="717"/>
      <c r="DE64" s="727"/>
    </row>
    <row r="65" spans="1:121" s="2" customFormat="1" ht="23.25" customHeight="1" x14ac:dyDescent="0.2">
      <c r="A65" s="744" t="s">
        <v>1405</v>
      </c>
      <c r="B65" s="745"/>
      <c r="C65" s="745"/>
      <c r="D65" s="745"/>
      <c r="E65" s="745"/>
      <c r="F65" s="745"/>
      <c r="G65" s="745"/>
      <c r="H65" s="745"/>
      <c r="I65" s="745"/>
      <c r="J65" s="745"/>
      <c r="K65" s="745"/>
      <c r="L65" s="745"/>
      <c r="M65" s="745"/>
      <c r="N65" s="745"/>
      <c r="O65" s="746"/>
      <c r="P65" s="711" t="s">
        <v>1399</v>
      </c>
      <c r="Q65" s="711"/>
      <c r="R65" s="711"/>
      <c r="S65" s="711"/>
      <c r="T65" s="711"/>
      <c r="U65" s="711"/>
      <c r="V65" s="711"/>
      <c r="W65" s="711"/>
      <c r="X65" s="711"/>
      <c r="Y65" s="711"/>
      <c r="Z65" s="711"/>
      <c r="AA65" s="711"/>
      <c r="AB65" s="711"/>
      <c r="AC65" s="711"/>
      <c r="AD65" s="712"/>
      <c r="AE65" s="712"/>
      <c r="AF65" s="712"/>
      <c r="AG65" s="713">
        <v>1</v>
      </c>
      <c r="AH65" s="713"/>
      <c r="AI65" s="713"/>
      <c r="AJ65" s="713"/>
      <c r="AK65" s="714">
        <v>6390</v>
      </c>
      <c r="AL65" s="715"/>
      <c r="AM65" s="715"/>
      <c r="AN65" s="715"/>
      <c r="AO65" s="715"/>
      <c r="AP65" s="716"/>
      <c r="AQ65" s="717">
        <f t="shared" si="1"/>
        <v>76680</v>
      </c>
      <c r="AR65" s="717"/>
      <c r="AS65" s="717"/>
      <c r="AT65" s="717"/>
      <c r="AU65" s="717"/>
      <c r="AV65" s="717"/>
      <c r="AW65" s="717"/>
      <c r="AX65" s="717"/>
      <c r="AY65" s="718"/>
      <c r="AZ65" s="719"/>
      <c r="BA65" s="719"/>
      <c r="BB65" s="719"/>
      <c r="BC65" s="719"/>
      <c r="BD65" s="719"/>
      <c r="BE65" s="719"/>
      <c r="BF65" s="720"/>
      <c r="BG65" s="721">
        <f t="shared" si="2"/>
        <v>1065</v>
      </c>
      <c r="BH65" s="722"/>
      <c r="BI65" s="722"/>
      <c r="BJ65" s="722"/>
      <c r="BK65" s="722"/>
      <c r="BL65" s="722"/>
      <c r="BM65" s="722"/>
      <c r="BN65" s="722"/>
      <c r="BO65" s="723">
        <f t="shared" si="3"/>
        <v>10504.109589041096</v>
      </c>
      <c r="BP65" s="724"/>
      <c r="BQ65" s="724"/>
      <c r="BR65" s="724"/>
      <c r="BS65" s="724"/>
      <c r="BT65" s="724"/>
      <c r="BU65" s="724"/>
      <c r="BV65" s="725"/>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S65" s="726"/>
      <c r="CT65" s="726"/>
      <c r="CU65" s="726"/>
      <c r="CV65" s="717">
        <f t="shared" si="0"/>
        <v>88249.109589041094</v>
      </c>
      <c r="CW65" s="717"/>
      <c r="CX65" s="717"/>
      <c r="CY65" s="717"/>
      <c r="CZ65" s="717"/>
      <c r="DA65" s="717"/>
      <c r="DB65" s="717"/>
      <c r="DC65" s="717"/>
      <c r="DD65" s="717"/>
      <c r="DE65" s="727"/>
    </row>
    <row r="66" spans="1:121" s="2" customFormat="1" ht="23.25" customHeight="1" x14ac:dyDescent="0.2">
      <c r="A66" s="744" t="s">
        <v>1406</v>
      </c>
      <c r="B66" s="745"/>
      <c r="C66" s="745"/>
      <c r="D66" s="745"/>
      <c r="E66" s="745"/>
      <c r="F66" s="745"/>
      <c r="G66" s="745"/>
      <c r="H66" s="745"/>
      <c r="I66" s="745"/>
      <c r="J66" s="745"/>
      <c r="K66" s="745"/>
      <c r="L66" s="745"/>
      <c r="M66" s="745"/>
      <c r="N66" s="745"/>
      <c r="O66" s="746"/>
      <c r="P66" s="711" t="s">
        <v>1408</v>
      </c>
      <c r="Q66" s="711"/>
      <c r="R66" s="711"/>
      <c r="S66" s="711"/>
      <c r="T66" s="711"/>
      <c r="U66" s="711"/>
      <c r="V66" s="711"/>
      <c r="W66" s="711"/>
      <c r="X66" s="711"/>
      <c r="Y66" s="711"/>
      <c r="Z66" s="711"/>
      <c r="AA66" s="711"/>
      <c r="AB66" s="711"/>
      <c r="AC66" s="711"/>
      <c r="AD66" s="712"/>
      <c r="AE66" s="712"/>
      <c r="AF66" s="712"/>
      <c r="AG66" s="713">
        <v>3</v>
      </c>
      <c r="AH66" s="713"/>
      <c r="AI66" s="713"/>
      <c r="AJ66" s="713"/>
      <c r="AK66" s="714">
        <v>8251</v>
      </c>
      <c r="AL66" s="715"/>
      <c r="AM66" s="715"/>
      <c r="AN66" s="715"/>
      <c r="AO66" s="715"/>
      <c r="AP66" s="716"/>
      <c r="AQ66" s="717">
        <f t="shared" si="1"/>
        <v>297036</v>
      </c>
      <c r="AR66" s="717"/>
      <c r="AS66" s="717"/>
      <c r="AT66" s="717"/>
      <c r="AU66" s="717"/>
      <c r="AV66" s="717"/>
      <c r="AW66" s="717"/>
      <c r="AX66" s="717"/>
      <c r="AY66" s="718"/>
      <c r="AZ66" s="719"/>
      <c r="BA66" s="719"/>
      <c r="BB66" s="719"/>
      <c r="BC66" s="719"/>
      <c r="BD66" s="719"/>
      <c r="BE66" s="719"/>
      <c r="BF66" s="720"/>
      <c r="BG66" s="721">
        <f>AK66/2/15*10*25%*3*2</f>
        <v>4125.5</v>
      </c>
      <c r="BH66" s="722"/>
      <c r="BI66" s="722"/>
      <c r="BJ66" s="722"/>
      <c r="BK66" s="722"/>
      <c r="BL66" s="722"/>
      <c r="BM66" s="722"/>
      <c r="BN66" s="722"/>
      <c r="BO66" s="723">
        <f t="shared" si="3"/>
        <v>40689.863013698632</v>
      </c>
      <c r="BP66" s="724"/>
      <c r="BQ66" s="724"/>
      <c r="BR66" s="724"/>
      <c r="BS66" s="724"/>
      <c r="BT66" s="724"/>
      <c r="BU66" s="724"/>
      <c r="BV66" s="725"/>
      <c r="BW66" s="726"/>
      <c r="BX66" s="726"/>
      <c r="BY66" s="726"/>
      <c r="BZ66" s="726"/>
      <c r="CA66" s="726"/>
      <c r="CB66" s="726"/>
      <c r="CC66" s="726"/>
      <c r="CD66" s="726"/>
      <c r="CE66" s="726"/>
      <c r="CF66" s="726"/>
      <c r="CG66" s="726"/>
      <c r="CH66" s="726"/>
      <c r="CI66" s="726"/>
      <c r="CJ66" s="726"/>
      <c r="CK66" s="726"/>
      <c r="CL66" s="726"/>
      <c r="CM66" s="726"/>
      <c r="CN66" s="726"/>
      <c r="CO66" s="726"/>
      <c r="CP66" s="726"/>
      <c r="CQ66" s="726"/>
      <c r="CR66" s="726"/>
      <c r="CS66" s="726"/>
      <c r="CT66" s="726"/>
      <c r="CU66" s="726"/>
      <c r="CV66" s="717">
        <f t="shared" si="0"/>
        <v>341851.3630136986</v>
      </c>
      <c r="CW66" s="717"/>
      <c r="CX66" s="717"/>
      <c r="CY66" s="717"/>
      <c r="CZ66" s="717"/>
      <c r="DA66" s="717"/>
      <c r="DB66" s="717"/>
      <c r="DC66" s="717"/>
      <c r="DD66" s="717"/>
      <c r="DE66" s="727"/>
    </row>
    <row r="67" spans="1:121" s="2" customFormat="1" ht="23.25" customHeight="1" x14ac:dyDescent="0.2">
      <c r="A67" s="744" t="s">
        <v>1407</v>
      </c>
      <c r="B67" s="745"/>
      <c r="C67" s="745"/>
      <c r="D67" s="745"/>
      <c r="E67" s="745"/>
      <c r="F67" s="745"/>
      <c r="G67" s="745"/>
      <c r="H67" s="745"/>
      <c r="I67" s="745"/>
      <c r="J67" s="745"/>
      <c r="K67" s="745"/>
      <c r="L67" s="745"/>
      <c r="M67" s="745"/>
      <c r="N67" s="745"/>
      <c r="O67" s="746"/>
      <c r="P67" s="711" t="s">
        <v>1408</v>
      </c>
      <c r="Q67" s="711"/>
      <c r="R67" s="711"/>
      <c r="S67" s="711"/>
      <c r="T67" s="711"/>
      <c r="U67" s="711"/>
      <c r="V67" s="711"/>
      <c r="W67" s="711"/>
      <c r="X67" s="711"/>
      <c r="Y67" s="711"/>
      <c r="Z67" s="711"/>
      <c r="AA67" s="711"/>
      <c r="AB67" s="711"/>
      <c r="AC67" s="711"/>
      <c r="AD67" s="712"/>
      <c r="AE67" s="712"/>
      <c r="AF67" s="712"/>
      <c r="AG67" s="713">
        <v>1</v>
      </c>
      <c r="AH67" s="713"/>
      <c r="AI67" s="713"/>
      <c r="AJ67" s="713"/>
      <c r="AK67" s="714">
        <v>8251</v>
      </c>
      <c r="AL67" s="715"/>
      <c r="AM67" s="715"/>
      <c r="AN67" s="715"/>
      <c r="AO67" s="715"/>
      <c r="AP67" s="716"/>
      <c r="AQ67" s="717">
        <f t="shared" si="1"/>
        <v>99012</v>
      </c>
      <c r="AR67" s="717"/>
      <c r="AS67" s="717"/>
      <c r="AT67" s="717"/>
      <c r="AU67" s="717"/>
      <c r="AV67" s="717"/>
      <c r="AW67" s="717"/>
      <c r="AX67" s="717"/>
      <c r="AY67" s="718"/>
      <c r="AZ67" s="719"/>
      <c r="BA67" s="719"/>
      <c r="BB67" s="719"/>
      <c r="BC67" s="719"/>
      <c r="BD67" s="719"/>
      <c r="BE67" s="719"/>
      <c r="BF67" s="720"/>
      <c r="BG67" s="721">
        <f t="shared" si="2"/>
        <v>1375.1666666666667</v>
      </c>
      <c r="BH67" s="722"/>
      <c r="BI67" s="722"/>
      <c r="BJ67" s="722"/>
      <c r="BK67" s="722"/>
      <c r="BL67" s="722"/>
      <c r="BM67" s="722"/>
      <c r="BN67" s="722"/>
      <c r="BO67" s="723">
        <f t="shared" si="3"/>
        <v>13563.287671232876</v>
      </c>
      <c r="BP67" s="724"/>
      <c r="BQ67" s="724"/>
      <c r="BR67" s="724"/>
      <c r="BS67" s="724"/>
      <c r="BT67" s="724"/>
      <c r="BU67" s="724"/>
      <c r="BV67" s="725"/>
      <c r="BW67" s="726"/>
      <c r="BX67" s="726"/>
      <c r="BY67" s="726"/>
      <c r="BZ67" s="726"/>
      <c r="CA67" s="726"/>
      <c r="CB67" s="726"/>
      <c r="CC67" s="726"/>
      <c r="CD67" s="726"/>
      <c r="CE67" s="726"/>
      <c r="CF67" s="726"/>
      <c r="CG67" s="726"/>
      <c r="CH67" s="726"/>
      <c r="CI67" s="726"/>
      <c r="CJ67" s="726"/>
      <c r="CK67" s="726"/>
      <c r="CL67" s="726"/>
      <c r="CM67" s="726"/>
      <c r="CN67" s="726"/>
      <c r="CO67" s="726"/>
      <c r="CP67" s="726"/>
      <c r="CQ67" s="726"/>
      <c r="CR67" s="726"/>
      <c r="CS67" s="726"/>
      <c r="CT67" s="726"/>
      <c r="CU67" s="726"/>
      <c r="CV67" s="717">
        <f t="shared" si="0"/>
        <v>113950.45433789954</v>
      </c>
      <c r="CW67" s="717"/>
      <c r="CX67" s="717"/>
      <c r="CY67" s="717"/>
      <c r="CZ67" s="717"/>
      <c r="DA67" s="717"/>
      <c r="DB67" s="717"/>
      <c r="DC67" s="717"/>
      <c r="DD67" s="717"/>
      <c r="DE67" s="727"/>
    </row>
    <row r="68" spans="1:121" s="2" customFormat="1" ht="23.25" customHeight="1" x14ac:dyDescent="0.2">
      <c r="A68" s="744" t="s">
        <v>1409</v>
      </c>
      <c r="B68" s="745"/>
      <c r="C68" s="745"/>
      <c r="D68" s="745"/>
      <c r="E68" s="745"/>
      <c r="F68" s="745"/>
      <c r="G68" s="745"/>
      <c r="H68" s="745"/>
      <c r="I68" s="745"/>
      <c r="J68" s="745"/>
      <c r="K68" s="745"/>
      <c r="L68" s="745"/>
      <c r="M68" s="745"/>
      <c r="N68" s="745"/>
      <c r="O68" s="746"/>
      <c r="P68" s="711" t="s">
        <v>1408</v>
      </c>
      <c r="Q68" s="711"/>
      <c r="R68" s="711"/>
      <c r="S68" s="711"/>
      <c r="T68" s="711"/>
      <c r="U68" s="711"/>
      <c r="V68" s="711"/>
      <c r="W68" s="711"/>
      <c r="X68" s="711"/>
      <c r="Y68" s="711"/>
      <c r="Z68" s="711"/>
      <c r="AA68" s="711"/>
      <c r="AB68" s="711"/>
      <c r="AC68" s="711"/>
      <c r="AD68" s="712"/>
      <c r="AE68" s="712"/>
      <c r="AF68" s="712"/>
      <c r="AG68" s="713">
        <v>2</v>
      </c>
      <c r="AH68" s="713"/>
      <c r="AI68" s="713"/>
      <c r="AJ68" s="713"/>
      <c r="AK68" s="714">
        <v>7868</v>
      </c>
      <c r="AL68" s="715"/>
      <c r="AM68" s="715"/>
      <c r="AN68" s="715"/>
      <c r="AO68" s="715"/>
      <c r="AP68" s="716"/>
      <c r="AQ68" s="717">
        <f t="shared" si="1"/>
        <v>188832</v>
      </c>
      <c r="AR68" s="717"/>
      <c r="AS68" s="717"/>
      <c r="AT68" s="717"/>
      <c r="AU68" s="717"/>
      <c r="AV68" s="717"/>
      <c r="AW68" s="717"/>
      <c r="AX68" s="717"/>
      <c r="AY68" s="718"/>
      <c r="AZ68" s="719"/>
      <c r="BA68" s="719"/>
      <c r="BB68" s="719"/>
      <c r="BC68" s="719"/>
      <c r="BD68" s="719"/>
      <c r="BE68" s="719"/>
      <c r="BF68" s="720"/>
      <c r="BG68" s="721">
        <f>AK68/2/15*10*25%*2*2</f>
        <v>2622.6666666666665</v>
      </c>
      <c r="BH68" s="722"/>
      <c r="BI68" s="722"/>
      <c r="BJ68" s="722"/>
      <c r="BK68" s="722"/>
      <c r="BL68" s="722"/>
      <c r="BM68" s="722"/>
      <c r="BN68" s="722"/>
      <c r="BO68" s="723">
        <f t="shared" si="3"/>
        <v>25867.397260273974</v>
      </c>
      <c r="BP68" s="724"/>
      <c r="BQ68" s="724"/>
      <c r="BR68" s="724"/>
      <c r="BS68" s="724"/>
      <c r="BT68" s="724"/>
      <c r="BU68" s="724"/>
      <c r="BV68" s="725"/>
      <c r="BW68" s="726"/>
      <c r="BX68" s="726"/>
      <c r="BY68" s="726"/>
      <c r="BZ68" s="726"/>
      <c r="CA68" s="726"/>
      <c r="CB68" s="726"/>
      <c r="CC68" s="726"/>
      <c r="CD68" s="726"/>
      <c r="CE68" s="726"/>
      <c r="CF68" s="726"/>
      <c r="CG68" s="726"/>
      <c r="CH68" s="726"/>
      <c r="CI68" s="726"/>
      <c r="CJ68" s="726"/>
      <c r="CK68" s="726"/>
      <c r="CL68" s="726"/>
      <c r="CM68" s="726"/>
      <c r="CN68" s="726"/>
      <c r="CO68" s="726"/>
      <c r="CP68" s="726"/>
      <c r="CQ68" s="726"/>
      <c r="CR68" s="726"/>
      <c r="CS68" s="726"/>
      <c r="CT68" s="726"/>
      <c r="CU68" s="726"/>
      <c r="CV68" s="717">
        <f t="shared" si="0"/>
        <v>217322.06392694064</v>
      </c>
      <c r="CW68" s="717"/>
      <c r="CX68" s="717"/>
      <c r="CY68" s="717"/>
      <c r="CZ68" s="717"/>
      <c r="DA68" s="717"/>
      <c r="DB68" s="717"/>
      <c r="DC68" s="717"/>
      <c r="DD68" s="717"/>
      <c r="DE68" s="727"/>
    </row>
    <row r="69" spans="1:121" s="2" customFormat="1" ht="23.25" customHeight="1" x14ac:dyDescent="0.2">
      <c r="A69" s="744" t="s">
        <v>1409</v>
      </c>
      <c r="B69" s="745"/>
      <c r="C69" s="745"/>
      <c r="D69" s="745"/>
      <c r="E69" s="745"/>
      <c r="F69" s="745"/>
      <c r="G69" s="745"/>
      <c r="H69" s="745"/>
      <c r="I69" s="745"/>
      <c r="J69" s="745"/>
      <c r="K69" s="745"/>
      <c r="L69" s="745"/>
      <c r="M69" s="745"/>
      <c r="N69" s="745"/>
      <c r="O69" s="746"/>
      <c r="P69" s="711" t="s">
        <v>1408</v>
      </c>
      <c r="Q69" s="711"/>
      <c r="R69" s="711"/>
      <c r="S69" s="711"/>
      <c r="T69" s="711"/>
      <c r="U69" s="711"/>
      <c r="V69" s="711"/>
      <c r="W69" s="711"/>
      <c r="X69" s="711"/>
      <c r="Y69" s="711"/>
      <c r="Z69" s="711"/>
      <c r="AA69" s="711"/>
      <c r="AB69" s="711"/>
      <c r="AC69" s="711"/>
      <c r="AD69" s="712"/>
      <c r="AE69" s="712"/>
      <c r="AF69" s="712"/>
      <c r="AG69" s="713">
        <v>1</v>
      </c>
      <c r="AH69" s="713"/>
      <c r="AI69" s="713"/>
      <c r="AJ69" s="713"/>
      <c r="AK69" s="714">
        <v>5479</v>
      </c>
      <c r="AL69" s="715"/>
      <c r="AM69" s="715"/>
      <c r="AN69" s="715"/>
      <c r="AO69" s="715"/>
      <c r="AP69" s="716"/>
      <c r="AQ69" s="717">
        <f t="shared" si="1"/>
        <v>65748</v>
      </c>
      <c r="AR69" s="717"/>
      <c r="AS69" s="717"/>
      <c r="AT69" s="717"/>
      <c r="AU69" s="717"/>
      <c r="AV69" s="717"/>
      <c r="AW69" s="717"/>
      <c r="AX69" s="717"/>
      <c r="AY69" s="718"/>
      <c r="AZ69" s="719"/>
      <c r="BA69" s="719"/>
      <c r="BB69" s="719"/>
      <c r="BC69" s="719"/>
      <c r="BD69" s="719"/>
      <c r="BE69" s="719"/>
      <c r="BF69" s="720"/>
      <c r="BG69" s="721">
        <f t="shared" si="2"/>
        <v>913.16666666666663</v>
      </c>
      <c r="BH69" s="722"/>
      <c r="BI69" s="722"/>
      <c r="BJ69" s="722"/>
      <c r="BK69" s="722"/>
      <c r="BL69" s="722"/>
      <c r="BM69" s="722"/>
      <c r="BN69" s="722"/>
      <c r="BO69" s="723">
        <f t="shared" si="3"/>
        <v>9006.5753424657523</v>
      </c>
      <c r="BP69" s="724"/>
      <c r="BQ69" s="724"/>
      <c r="BR69" s="724"/>
      <c r="BS69" s="724"/>
      <c r="BT69" s="724"/>
      <c r="BU69" s="724"/>
      <c r="BV69" s="725"/>
      <c r="BW69" s="726"/>
      <c r="BX69" s="726"/>
      <c r="BY69" s="726"/>
      <c r="BZ69" s="726"/>
      <c r="CA69" s="726"/>
      <c r="CB69" s="726"/>
      <c r="CC69" s="726"/>
      <c r="CD69" s="726"/>
      <c r="CE69" s="726"/>
      <c r="CF69" s="726"/>
      <c r="CG69" s="726"/>
      <c r="CH69" s="726"/>
      <c r="CI69" s="726"/>
      <c r="CJ69" s="726"/>
      <c r="CK69" s="726"/>
      <c r="CL69" s="726"/>
      <c r="CM69" s="726"/>
      <c r="CN69" s="726"/>
      <c r="CO69" s="726"/>
      <c r="CP69" s="726"/>
      <c r="CQ69" s="726"/>
      <c r="CR69" s="726"/>
      <c r="CS69" s="726"/>
      <c r="CT69" s="726"/>
      <c r="CU69" s="726"/>
      <c r="CV69" s="717">
        <f t="shared" si="0"/>
        <v>75667.742009132431</v>
      </c>
      <c r="CW69" s="717"/>
      <c r="CX69" s="717"/>
      <c r="CY69" s="717"/>
      <c r="CZ69" s="717"/>
      <c r="DA69" s="717"/>
      <c r="DB69" s="717"/>
      <c r="DC69" s="717"/>
      <c r="DD69" s="717"/>
      <c r="DE69" s="727"/>
    </row>
    <row r="70" spans="1:121" s="2" customFormat="1" ht="23.25" customHeight="1" x14ac:dyDescent="0.2">
      <c r="A70" s="744" t="s">
        <v>1410</v>
      </c>
      <c r="B70" s="745"/>
      <c r="C70" s="745"/>
      <c r="D70" s="745"/>
      <c r="E70" s="745"/>
      <c r="F70" s="745"/>
      <c r="G70" s="745"/>
      <c r="H70" s="745"/>
      <c r="I70" s="745"/>
      <c r="J70" s="745"/>
      <c r="K70" s="745"/>
      <c r="L70" s="745"/>
      <c r="M70" s="745"/>
      <c r="N70" s="745"/>
      <c r="O70" s="746"/>
      <c r="P70" s="711" t="s">
        <v>1408</v>
      </c>
      <c r="Q70" s="711"/>
      <c r="R70" s="711"/>
      <c r="S70" s="711"/>
      <c r="T70" s="711"/>
      <c r="U70" s="711"/>
      <c r="V70" s="711"/>
      <c r="W70" s="711"/>
      <c r="X70" s="711"/>
      <c r="Y70" s="711"/>
      <c r="Z70" s="711"/>
      <c r="AA70" s="711"/>
      <c r="AB70" s="711"/>
      <c r="AC70" s="711"/>
      <c r="AD70" s="712"/>
      <c r="AE70" s="712"/>
      <c r="AF70" s="712"/>
      <c r="AG70" s="713">
        <v>2</v>
      </c>
      <c r="AH70" s="713"/>
      <c r="AI70" s="713"/>
      <c r="AJ70" s="713"/>
      <c r="AK70" s="714">
        <v>5479</v>
      </c>
      <c r="AL70" s="715"/>
      <c r="AM70" s="715"/>
      <c r="AN70" s="715"/>
      <c r="AO70" s="715"/>
      <c r="AP70" s="716"/>
      <c r="AQ70" s="717">
        <f t="shared" si="1"/>
        <v>131496</v>
      </c>
      <c r="AR70" s="717"/>
      <c r="AS70" s="717"/>
      <c r="AT70" s="717"/>
      <c r="AU70" s="717"/>
      <c r="AV70" s="717"/>
      <c r="AW70" s="717"/>
      <c r="AX70" s="717"/>
      <c r="AY70" s="718"/>
      <c r="AZ70" s="719"/>
      <c r="BA70" s="719"/>
      <c r="BB70" s="719"/>
      <c r="BC70" s="719"/>
      <c r="BD70" s="719"/>
      <c r="BE70" s="719"/>
      <c r="BF70" s="720"/>
      <c r="BG70" s="721">
        <f>AK70/2/15*10*25%*2*2</f>
        <v>1826.3333333333333</v>
      </c>
      <c r="BH70" s="722"/>
      <c r="BI70" s="722"/>
      <c r="BJ70" s="722"/>
      <c r="BK70" s="722"/>
      <c r="BL70" s="722"/>
      <c r="BM70" s="722"/>
      <c r="BN70" s="722"/>
      <c r="BO70" s="723">
        <f t="shared" si="3"/>
        <v>18013.150684931505</v>
      </c>
      <c r="BP70" s="724"/>
      <c r="BQ70" s="724"/>
      <c r="BR70" s="724"/>
      <c r="BS70" s="724"/>
      <c r="BT70" s="724"/>
      <c r="BU70" s="724"/>
      <c r="BV70" s="725"/>
      <c r="BW70" s="726"/>
      <c r="BX70" s="726"/>
      <c r="BY70" s="726"/>
      <c r="BZ70" s="726"/>
      <c r="CA70" s="726"/>
      <c r="CB70" s="726"/>
      <c r="CC70" s="726"/>
      <c r="CD70" s="726"/>
      <c r="CE70" s="726"/>
      <c r="CF70" s="726"/>
      <c r="CG70" s="726"/>
      <c r="CH70" s="726"/>
      <c r="CI70" s="726"/>
      <c r="CJ70" s="726"/>
      <c r="CK70" s="726"/>
      <c r="CL70" s="726"/>
      <c r="CM70" s="726"/>
      <c r="CN70" s="726"/>
      <c r="CO70" s="726"/>
      <c r="CP70" s="726"/>
      <c r="CQ70" s="726"/>
      <c r="CR70" s="726"/>
      <c r="CS70" s="726"/>
      <c r="CT70" s="726"/>
      <c r="CU70" s="726"/>
      <c r="CV70" s="717">
        <f t="shared" si="0"/>
        <v>151335.48401826486</v>
      </c>
      <c r="CW70" s="717"/>
      <c r="CX70" s="717"/>
      <c r="CY70" s="717"/>
      <c r="CZ70" s="717"/>
      <c r="DA70" s="717"/>
      <c r="DB70" s="717"/>
      <c r="DC70" s="717"/>
      <c r="DD70" s="717"/>
      <c r="DE70" s="727"/>
    </row>
    <row r="71" spans="1:121" s="2" customFormat="1" ht="23.25" customHeight="1" x14ac:dyDescent="0.2">
      <c r="A71" s="744" t="s">
        <v>1411</v>
      </c>
      <c r="B71" s="745"/>
      <c r="C71" s="745"/>
      <c r="D71" s="745"/>
      <c r="E71" s="745"/>
      <c r="F71" s="745"/>
      <c r="G71" s="745"/>
      <c r="H71" s="745"/>
      <c r="I71" s="745"/>
      <c r="J71" s="745"/>
      <c r="K71" s="745"/>
      <c r="L71" s="745"/>
      <c r="M71" s="745"/>
      <c r="N71" s="745"/>
      <c r="O71" s="746"/>
      <c r="P71" s="711" t="s">
        <v>1408</v>
      </c>
      <c r="Q71" s="711"/>
      <c r="R71" s="711"/>
      <c r="S71" s="711"/>
      <c r="T71" s="711"/>
      <c r="U71" s="711"/>
      <c r="V71" s="711"/>
      <c r="W71" s="711"/>
      <c r="X71" s="711"/>
      <c r="Y71" s="711"/>
      <c r="Z71" s="711"/>
      <c r="AA71" s="711"/>
      <c r="AB71" s="711"/>
      <c r="AC71" s="711"/>
      <c r="AD71" s="712"/>
      <c r="AE71" s="712"/>
      <c r="AF71" s="712"/>
      <c r="AG71" s="713">
        <v>1</v>
      </c>
      <c r="AH71" s="713"/>
      <c r="AI71" s="713"/>
      <c r="AJ71" s="713"/>
      <c r="AK71" s="714">
        <v>6824</v>
      </c>
      <c r="AL71" s="715"/>
      <c r="AM71" s="715"/>
      <c r="AN71" s="715"/>
      <c r="AO71" s="715"/>
      <c r="AP71" s="716"/>
      <c r="AQ71" s="717">
        <f t="shared" si="1"/>
        <v>81888</v>
      </c>
      <c r="AR71" s="717"/>
      <c r="AS71" s="717"/>
      <c r="AT71" s="717"/>
      <c r="AU71" s="717"/>
      <c r="AV71" s="717"/>
      <c r="AW71" s="717"/>
      <c r="AX71" s="717"/>
      <c r="AY71" s="718"/>
      <c r="AZ71" s="719"/>
      <c r="BA71" s="719"/>
      <c r="BB71" s="719"/>
      <c r="BC71" s="719"/>
      <c r="BD71" s="719"/>
      <c r="BE71" s="719"/>
      <c r="BF71" s="720"/>
      <c r="BG71" s="721">
        <f t="shared" si="2"/>
        <v>1137.3333333333333</v>
      </c>
      <c r="BH71" s="722"/>
      <c r="BI71" s="722"/>
      <c r="BJ71" s="722"/>
      <c r="BK71" s="722"/>
      <c r="BL71" s="722"/>
      <c r="BM71" s="722"/>
      <c r="BN71" s="722"/>
      <c r="BO71" s="723">
        <f t="shared" si="3"/>
        <v>11217.534246575344</v>
      </c>
      <c r="BP71" s="724"/>
      <c r="BQ71" s="724"/>
      <c r="BR71" s="724"/>
      <c r="BS71" s="724"/>
      <c r="BT71" s="724"/>
      <c r="BU71" s="724"/>
      <c r="BV71" s="725"/>
      <c r="BW71" s="726"/>
      <c r="BX71" s="726"/>
      <c r="BY71" s="726"/>
      <c r="BZ71" s="726"/>
      <c r="CA71" s="726"/>
      <c r="CB71" s="726"/>
      <c r="CC71" s="726"/>
      <c r="CD71" s="726"/>
      <c r="CE71" s="726"/>
      <c r="CF71" s="726"/>
      <c r="CG71" s="726"/>
      <c r="CH71" s="726"/>
      <c r="CI71" s="726"/>
      <c r="CJ71" s="726"/>
      <c r="CK71" s="726"/>
      <c r="CL71" s="726"/>
      <c r="CM71" s="726"/>
      <c r="CN71" s="726"/>
      <c r="CO71" s="726"/>
      <c r="CP71" s="726"/>
      <c r="CQ71" s="726"/>
      <c r="CR71" s="726"/>
      <c r="CS71" s="726"/>
      <c r="CT71" s="726"/>
      <c r="CU71" s="726"/>
      <c r="CV71" s="717">
        <f t="shared" si="0"/>
        <v>94242.867579908678</v>
      </c>
      <c r="CW71" s="717"/>
      <c r="CX71" s="717"/>
      <c r="CY71" s="717"/>
      <c r="CZ71" s="717"/>
      <c r="DA71" s="717"/>
      <c r="DB71" s="717"/>
      <c r="DC71" s="717"/>
      <c r="DD71" s="717"/>
      <c r="DE71" s="727"/>
    </row>
    <row r="72" spans="1:121" s="2" customFormat="1" ht="23.25" customHeight="1" x14ac:dyDescent="0.2">
      <c r="A72" s="709" t="s">
        <v>1412</v>
      </c>
      <c r="B72" s="710"/>
      <c r="C72" s="710"/>
      <c r="D72" s="710"/>
      <c r="E72" s="710"/>
      <c r="F72" s="710"/>
      <c r="G72" s="710"/>
      <c r="H72" s="710"/>
      <c r="I72" s="710"/>
      <c r="J72" s="710"/>
      <c r="K72" s="710"/>
      <c r="L72" s="710"/>
      <c r="M72" s="710"/>
      <c r="N72" s="710"/>
      <c r="O72" s="710"/>
      <c r="P72" s="711" t="s">
        <v>1413</v>
      </c>
      <c r="Q72" s="711"/>
      <c r="R72" s="711"/>
      <c r="S72" s="711"/>
      <c r="T72" s="711"/>
      <c r="U72" s="711"/>
      <c r="V72" s="711"/>
      <c r="W72" s="711"/>
      <c r="X72" s="711"/>
      <c r="Y72" s="711"/>
      <c r="Z72" s="711"/>
      <c r="AA72" s="711"/>
      <c r="AB72" s="711"/>
      <c r="AC72" s="711"/>
      <c r="AD72" s="712"/>
      <c r="AE72" s="712"/>
      <c r="AF72" s="712"/>
      <c r="AG72" s="713">
        <v>2</v>
      </c>
      <c r="AH72" s="713"/>
      <c r="AI72" s="713"/>
      <c r="AJ72" s="713"/>
      <c r="AK72" s="714">
        <v>5977</v>
      </c>
      <c r="AL72" s="715"/>
      <c r="AM72" s="715"/>
      <c r="AN72" s="715"/>
      <c r="AO72" s="715"/>
      <c r="AP72" s="716"/>
      <c r="AQ72" s="717">
        <f t="shared" si="1"/>
        <v>143448</v>
      </c>
      <c r="AR72" s="717"/>
      <c r="AS72" s="717"/>
      <c r="AT72" s="717"/>
      <c r="AU72" s="717"/>
      <c r="AV72" s="717"/>
      <c r="AW72" s="717"/>
      <c r="AX72" s="717"/>
      <c r="AY72" s="718"/>
      <c r="AZ72" s="719"/>
      <c r="BA72" s="719"/>
      <c r="BB72" s="719"/>
      <c r="BC72" s="719"/>
      <c r="BD72" s="719"/>
      <c r="BE72" s="719"/>
      <c r="BF72" s="720"/>
      <c r="BG72" s="721">
        <f>AK72/2/15*10*25%*2*2</f>
        <v>1992.3333333333333</v>
      </c>
      <c r="BH72" s="722"/>
      <c r="BI72" s="722"/>
      <c r="BJ72" s="722"/>
      <c r="BK72" s="722"/>
      <c r="BL72" s="722"/>
      <c r="BM72" s="722"/>
      <c r="BN72" s="722"/>
      <c r="BO72" s="723">
        <f t="shared" si="3"/>
        <v>19650.410958904111</v>
      </c>
      <c r="BP72" s="724"/>
      <c r="BQ72" s="724"/>
      <c r="BR72" s="724"/>
      <c r="BS72" s="724"/>
      <c r="BT72" s="724"/>
      <c r="BU72" s="724"/>
      <c r="BV72" s="725"/>
      <c r="BW72" s="726"/>
      <c r="BX72" s="726"/>
      <c r="BY72" s="726"/>
      <c r="BZ72" s="726"/>
      <c r="CA72" s="726"/>
      <c r="CB72" s="726"/>
      <c r="CC72" s="726"/>
      <c r="CD72" s="726"/>
      <c r="CE72" s="726"/>
      <c r="CF72" s="726"/>
      <c r="CG72" s="726"/>
      <c r="CH72" s="726"/>
      <c r="CI72" s="726"/>
      <c r="CJ72" s="726"/>
      <c r="CK72" s="726"/>
      <c r="CL72" s="726"/>
      <c r="CM72" s="726"/>
      <c r="CN72" s="726"/>
      <c r="CO72" s="726"/>
      <c r="CP72" s="726"/>
      <c r="CQ72" s="726"/>
      <c r="CR72" s="726"/>
      <c r="CS72" s="726"/>
      <c r="CT72" s="726"/>
      <c r="CU72" s="726"/>
      <c r="CV72" s="717">
        <f t="shared" si="0"/>
        <v>165090.74429223745</v>
      </c>
      <c r="CW72" s="717"/>
      <c r="CX72" s="717"/>
      <c r="CY72" s="717"/>
      <c r="CZ72" s="717"/>
      <c r="DA72" s="717"/>
      <c r="DB72" s="717"/>
      <c r="DC72" s="717"/>
      <c r="DD72" s="717"/>
      <c r="DE72" s="727"/>
      <c r="DI72" s="748"/>
      <c r="DJ72" s="749"/>
      <c r="DK72" s="749"/>
      <c r="DL72" s="749"/>
      <c r="DM72" s="749"/>
      <c r="DN72" s="749"/>
      <c r="DO72" s="749"/>
      <c r="DP72" s="749"/>
      <c r="DQ72" s="749"/>
    </row>
    <row r="73" spans="1:121" s="2" customFormat="1" ht="23.25" customHeight="1" x14ac:dyDescent="0.2">
      <c r="A73" s="709" t="s">
        <v>1387</v>
      </c>
      <c r="B73" s="710"/>
      <c r="C73" s="710"/>
      <c r="D73" s="710"/>
      <c r="E73" s="710"/>
      <c r="F73" s="710"/>
      <c r="G73" s="710"/>
      <c r="H73" s="710"/>
      <c r="I73" s="710"/>
      <c r="J73" s="710"/>
      <c r="K73" s="710"/>
      <c r="L73" s="710"/>
      <c r="M73" s="710"/>
      <c r="N73" s="710"/>
      <c r="O73" s="710"/>
      <c r="P73" s="711" t="s">
        <v>1414</v>
      </c>
      <c r="Q73" s="711"/>
      <c r="R73" s="711"/>
      <c r="S73" s="711"/>
      <c r="T73" s="711"/>
      <c r="U73" s="711"/>
      <c r="V73" s="711"/>
      <c r="W73" s="711"/>
      <c r="X73" s="711"/>
      <c r="Y73" s="711"/>
      <c r="Z73" s="711"/>
      <c r="AA73" s="711"/>
      <c r="AB73" s="711"/>
      <c r="AC73" s="711"/>
      <c r="AD73" s="712"/>
      <c r="AE73" s="712"/>
      <c r="AF73" s="712"/>
      <c r="AG73" s="713">
        <v>1</v>
      </c>
      <c r="AH73" s="713"/>
      <c r="AI73" s="713"/>
      <c r="AJ73" s="713"/>
      <c r="AK73" s="714">
        <v>12760</v>
      </c>
      <c r="AL73" s="715"/>
      <c r="AM73" s="715"/>
      <c r="AN73" s="715"/>
      <c r="AO73" s="715"/>
      <c r="AP73" s="716"/>
      <c r="AQ73" s="717">
        <f t="shared" si="1"/>
        <v>153120</v>
      </c>
      <c r="AR73" s="717"/>
      <c r="AS73" s="717"/>
      <c r="AT73" s="717"/>
      <c r="AU73" s="717"/>
      <c r="AV73" s="717"/>
      <c r="AW73" s="717"/>
      <c r="AX73" s="717"/>
      <c r="AY73" s="718"/>
      <c r="AZ73" s="719"/>
      <c r="BA73" s="719"/>
      <c r="BB73" s="719"/>
      <c r="BC73" s="719"/>
      <c r="BD73" s="719"/>
      <c r="BE73" s="719"/>
      <c r="BF73" s="720"/>
      <c r="BG73" s="721">
        <f t="shared" si="2"/>
        <v>2126.6666666666665</v>
      </c>
      <c r="BH73" s="722"/>
      <c r="BI73" s="722"/>
      <c r="BJ73" s="722"/>
      <c r="BK73" s="722"/>
      <c r="BL73" s="722"/>
      <c r="BM73" s="722"/>
      <c r="BN73" s="722"/>
      <c r="BO73" s="723">
        <f t="shared" si="3"/>
        <v>20975.342465753427</v>
      </c>
      <c r="BP73" s="724"/>
      <c r="BQ73" s="724"/>
      <c r="BR73" s="724"/>
      <c r="BS73" s="724"/>
      <c r="BT73" s="724"/>
      <c r="BU73" s="724"/>
      <c r="BV73" s="725"/>
      <c r="BW73" s="726"/>
      <c r="BX73" s="726"/>
      <c r="BY73" s="726"/>
      <c r="BZ73" s="726"/>
      <c r="CA73" s="726"/>
      <c r="CB73" s="726"/>
      <c r="CC73" s="726"/>
      <c r="CD73" s="726"/>
      <c r="CE73" s="726"/>
      <c r="CF73" s="726"/>
      <c r="CG73" s="726"/>
      <c r="CH73" s="726"/>
      <c r="CI73" s="726"/>
      <c r="CJ73" s="726"/>
      <c r="CK73" s="726"/>
      <c r="CL73" s="726"/>
      <c r="CM73" s="726"/>
      <c r="CN73" s="726"/>
      <c r="CO73" s="726"/>
      <c r="CP73" s="726"/>
      <c r="CQ73" s="726"/>
      <c r="CR73" s="726"/>
      <c r="CS73" s="726"/>
      <c r="CT73" s="726"/>
      <c r="CU73" s="726"/>
      <c r="CV73" s="717">
        <f t="shared" si="0"/>
        <v>176222.00913242009</v>
      </c>
      <c r="CW73" s="717"/>
      <c r="CX73" s="717"/>
      <c r="CY73" s="717"/>
      <c r="CZ73" s="717"/>
      <c r="DA73" s="717"/>
      <c r="DB73" s="717"/>
      <c r="DC73" s="717"/>
      <c r="DD73" s="717"/>
      <c r="DE73" s="727"/>
    </row>
    <row r="74" spans="1:121" s="2" customFormat="1" ht="23.25" customHeight="1" x14ac:dyDescent="0.2">
      <c r="A74" s="709" t="s">
        <v>1365</v>
      </c>
      <c r="B74" s="710"/>
      <c r="C74" s="710"/>
      <c r="D74" s="710"/>
      <c r="E74" s="710"/>
      <c r="F74" s="710"/>
      <c r="G74" s="710"/>
      <c r="H74" s="710"/>
      <c r="I74" s="710"/>
      <c r="J74" s="710"/>
      <c r="K74" s="710"/>
      <c r="L74" s="710"/>
      <c r="M74" s="710"/>
      <c r="N74" s="710"/>
      <c r="O74" s="710"/>
      <c r="P74" s="711" t="s">
        <v>1414</v>
      </c>
      <c r="Q74" s="711"/>
      <c r="R74" s="711"/>
      <c r="S74" s="711"/>
      <c r="T74" s="711"/>
      <c r="U74" s="711"/>
      <c r="V74" s="711"/>
      <c r="W74" s="711"/>
      <c r="X74" s="711"/>
      <c r="Y74" s="711"/>
      <c r="Z74" s="711"/>
      <c r="AA74" s="711"/>
      <c r="AB74" s="711"/>
      <c r="AC74" s="711"/>
      <c r="AD74" s="712"/>
      <c r="AE74" s="712"/>
      <c r="AF74" s="712"/>
      <c r="AG74" s="713">
        <v>1</v>
      </c>
      <c r="AH74" s="713"/>
      <c r="AI74" s="713"/>
      <c r="AJ74" s="713"/>
      <c r="AK74" s="714">
        <v>5325</v>
      </c>
      <c r="AL74" s="715"/>
      <c r="AM74" s="715"/>
      <c r="AN74" s="715"/>
      <c r="AO74" s="715"/>
      <c r="AP74" s="716"/>
      <c r="AQ74" s="717">
        <f t="shared" si="1"/>
        <v>63900</v>
      </c>
      <c r="AR74" s="717"/>
      <c r="AS74" s="717"/>
      <c r="AT74" s="717"/>
      <c r="AU74" s="717"/>
      <c r="AV74" s="717"/>
      <c r="AW74" s="717"/>
      <c r="AX74" s="717"/>
      <c r="AY74" s="718"/>
      <c r="AZ74" s="719"/>
      <c r="BA74" s="719"/>
      <c r="BB74" s="719"/>
      <c r="BC74" s="719"/>
      <c r="BD74" s="719"/>
      <c r="BE74" s="719"/>
      <c r="BF74" s="720"/>
      <c r="BG74" s="721">
        <f t="shared" ref="BG74:BG135" si="9">AK74/2/15*10*25%*1*2</f>
        <v>887.5</v>
      </c>
      <c r="BH74" s="722"/>
      <c r="BI74" s="722"/>
      <c r="BJ74" s="722"/>
      <c r="BK74" s="722"/>
      <c r="BL74" s="722"/>
      <c r="BM74" s="722"/>
      <c r="BN74" s="722"/>
      <c r="BO74" s="723">
        <f t="shared" si="3"/>
        <v>8753.4246575342459</v>
      </c>
      <c r="BP74" s="724"/>
      <c r="BQ74" s="724"/>
      <c r="BR74" s="724"/>
      <c r="BS74" s="724"/>
      <c r="BT74" s="724"/>
      <c r="BU74" s="724"/>
      <c r="BV74" s="725"/>
      <c r="BW74" s="726"/>
      <c r="BX74" s="726"/>
      <c r="BY74" s="726"/>
      <c r="BZ74" s="726"/>
      <c r="CA74" s="726"/>
      <c r="CB74" s="726"/>
      <c r="CC74" s="726"/>
      <c r="CD74" s="726"/>
      <c r="CE74" s="726"/>
      <c r="CF74" s="726"/>
      <c r="CG74" s="726"/>
      <c r="CH74" s="726"/>
      <c r="CI74" s="726"/>
      <c r="CJ74" s="726"/>
      <c r="CK74" s="726"/>
      <c r="CL74" s="726"/>
      <c r="CM74" s="726"/>
      <c r="CN74" s="726"/>
      <c r="CO74" s="726"/>
      <c r="CP74" s="726"/>
      <c r="CQ74" s="726"/>
      <c r="CR74" s="726"/>
      <c r="CS74" s="726"/>
      <c r="CT74" s="726"/>
      <c r="CU74" s="726"/>
      <c r="CV74" s="717">
        <f t="shared" si="0"/>
        <v>73540.92465753424</v>
      </c>
      <c r="CW74" s="717"/>
      <c r="CX74" s="717"/>
      <c r="CY74" s="717"/>
      <c r="CZ74" s="717"/>
      <c r="DA74" s="717"/>
      <c r="DB74" s="717"/>
      <c r="DC74" s="717"/>
      <c r="DD74" s="717"/>
      <c r="DE74" s="727"/>
    </row>
    <row r="75" spans="1:121" s="2" customFormat="1" ht="23.25" customHeight="1" x14ac:dyDescent="0.2">
      <c r="A75" s="709" t="s">
        <v>1415</v>
      </c>
      <c r="B75" s="710"/>
      <c r="C75" s="710"/>
      <c r="D75" s="710"/>
      <c r="E75" s="710"/>
      <c r="F75" s="710"/>
      <c r="G75" s="710"/>
      <c r="H75" s="710"/>
      <c r="I75" s="710"/>
      <c r="J75" s="710"/>
      <c r="K75" s="710"/>
      <c r="L75" s="710"/>
      <c r="M75" s="710"/>
      <c r="N75" s="710"/>
      <c r="O75" s="710"/>
      <c r="P75" s="711" t="s">
        <v>1414</v>
      </c>
      <c r="Q75" s="711"/>
      <c r="R75" s="711"/>
      <c r="S75" s="711"/>
      <c r="T75" s="711"/>
      <c r="U75" s="711"/>
      <c r="V75" s="711"/>
      <c r="W75" s="711"/>
      <c r="X75" s="711"/>
      <c r="Y75" s="711"/>
      <c r="Z75" s="711"/>
      <c r="AA75" s="711"/>
      <c r="AB75" s="711"/>
      <c r="AC75" s="711"/>
      <c r="AD75" s="712"/>
      <c r="AE75" s="712"/>
      <c r="AF75" s="712"/>
      <c r="AG75" s="713">
        <v>1</v>
      </c>
      <c r="AH75" s="713"/>
      <c r="AI75" s="713"/>
      <c r="AJ75" s="713"/>
      <c r="AK75" s="714">
        <v>5993</v>
      </c>
      <c r="AL75" s="715"/>
      <c r="AM75" s="715"/>
      <c r="AN75" s="715"/>
      <c r="AO75" s="715"/>
      <c r="AP75" s="716"/>
      <c r="AQ75" s="717">
        <f t="shared" ref="AQ75:AQ174" si="10">AG75*AK75*12</f>
        <v>71916</v>
      </c>
      <c r="AR75" s="717"/>
      <c r="AS75" s="717"/>
      <c r="AT75" s="717"/>
      <c r="AU75" s="717"/>
      <c r="AV75" s="717"/>
      <c r="AW75" s="717"/>
      <c r="AX75" s="717"/>
      <c r="AY75" s="718"/>
      <c r="AZ75" s="719"/>
      <c r="BA75" s="719"/>
      <c r="BB75" s="719"/>
      <c r="BC75" s="719"/>
      <c r="BD75" s="719"/>
      <c r="BE75" s="719"/>
      <c r="BF75" s="720"/>
      <c r="BG75" s="721">
        <f t="shared" si="9"/>
        <v>998.83333333333337</v>
      </c>
      <c r="BH75" s="722"/>
      <c r="BI75" s="722"/>
      <c r="BJ75" s="722"/>
      <c r="BK75" s="722"/>
      <c r="BL75" s="722"/>
      <c r="BM75" s="722"/>
      <c r="BN75" s="722"/>
      <c r="BO75" s="723">
        <f t="shared" ref="BO75:BO174" si="11">AQ75/365*50</f>
        <v>9851.5068493150684</v>
      </c>
      <c r="BP75" s="724"/>
      <c r="BQ75" s="724"/>
      <c r="BR75" s="724"/>
      <c r="BS75" s="724"/>
      <c r="BT75" s="724"/>
      <c r="BU75" s="724"/>
      <c r="BV75" s="725"/>
      <c r="BW75" s="726"/>
      <c r="BX75" s="726"/>
      <c r="BY75" s="726"/>
      <c r="BZ75" s="726"/>
      <c r="CA75" s="726"/>
      <c r="CB75" s="726"/>
      <c r="CC75" s="726"/>
      <c r="CD75" s="726"/>
      <c r="CE75" s="726"/>
      <c r="CF75" s="726"/>
      <c r="CG75" s="726"/>
      <c r="CH75" s="726"/>
      <c r="CI75" s="726"/>
      <c r="CJ75" s="726"/>
      <c r="CK75" s="726"/>
      <c r="CL75" s="726"/>
      <c r="CM75" s="726"/>
      <c r="CN75" s="726"/>
      <c r="CO75" s="726"/>
      <c r="CP75" s="726"/>
      <c r="CQ75" s="726"/>
      <c r="CR75" s="726"/>
      <c r="CS75" s="726"/>
      <c r="CT75" s="726"/>
      <c r="CU75" s="726"/>
      <c r="CV75" s="717">
        <f t="shared" ref="CV75:CV174" si="12">SUM(AQ75:CU75)</f>
        <v>82766.34018264839</v>
      </c>
      <c r="CW75" s="717"/>
      <c r="CX75" s="717"/>
      <c r="CY75" s="717"/>
      <c r="CZ75" s="717"/>
      <c r="DA75" s="717"/>
      <c r="DB75" s="717"/>
      <c r="DC75" s="717"/>
      <c r="DD75" s="717"/>
      <c r="DE75" s="727"/>
    </row>
    <row r="76" spans="1:121" s="2" customFormat="1" ht="23.25" customHeight="1" x14ac:dyDescent="0.2">
      <c r="A76" s="709" t="s">
        <v>1416</v>
      </c>
      <c r="B76" s="710"/>
      <c r="C76" s="710"/>
      <c r="D76" s="710"/>
      <c r="E76" s="710"/>
      <c r="F76" s="710"/>
      <c r="G76" s="710"/>
      <c r="H76" s="710"/>
      <c r="I76" s="710"/>
      <c r="J76" s="710"/>
      <c r="K76" s="710"/>
      <c r="L76" s="710"/>
      <c r="M76" s="710"/>
      <c r="N76" s="710"/>
      <c r="O76" s="710"/>
      <c r="P76" s="711" t="s">
        <v>1414</v>
      </c>
      <c r="Q76" s="711"/>
      <c r="R76" s="711"/>
      <c r="S76" s="711"/>
      <c r="T76" s="711"/>
      <c r="U76" s="711"/>
      <c r="V76" s="711"/>
      <c r="W76" s="711"/>
      <c r="X76" s="711"/>
      <c r="Y76" s="711"/>
      <c r="Z76" s="711"/>
      <c r="AA76" s="711"/>
      <c r="AB76" s="711"/>
      <c r="AC76" s="711"/>
      <c r="AD76" s="712"/>
      <c r="AE76" s="712"/>
      <c r="AF76" s="712"/>
      <c r="AG76" s="713">
        <v>1</v>
      </c>
      <c r="AH76" s="713"/>
      <c r="AI76" s="713"/>
      <c r="AJ76" s="713"/>
      <c r="AK76" s="714">
        <v>5187</v>
      </c>
      <c r="AL76" s="715"/>
      <c r="AM76" s="715"/>
      <c r="AN76" s="715"/>
      <c r="AO76" s="715"/>
      <c r="AP76" s="716"/>
      <c r="AQ76" s="717">
        <f t="shared" si="10"/>
        <v>62244</v>
      </c>
      <c r="AR76" s="717"/>
      <c r="AS76" s="717"/>
      <c r="AT76" s="717"/>
      <c r="AU76" s="717"/>
      <c r="AV76" s="717"/>
      <c r="AW76" s="717"/>
      <c r="AX76" s="717"/>
      <c r="AY76" s="718"/>
      <c r="AZ76" s="719"/>
      <c r="BA76" s="719"/>
      <c r="BB76" s="719"/>
      <c r="BC76" s="719"/>
      <c r="BD76" s="719"/>
      <c r="BE76" s="719"/>
      <c r="BF76" s="720"/>
      <c r="BG76" s="721">
        <f t="shared" si="9"/>
        <v>864.5</v>
      </c>
      <c r="BH76" s="722"/>
      <c r="BI76" s="722"/>
      <c r="BJ76" s="722"/>
      <c r="BK76" s="722"/>
      <c r="BL76" s="722"/>
      <c r="BM76" s="722"/>
      <c r="BN76" s="722"/>
      <c r="BO76" s="723">
        <f t="shared" si="11"/>
        <v>8526.5753424657523</v>
      </c>
      <c r="BP76" s="724"/>
      <c r="BQ76" s="724"/>
      <c r="BR76" s="724"/>
      <c r="BS76" s="724"/>
      <c r="BT76" s="724"/>
      <c r="BU76" s="724"/>
      <c r="BV76" s="725"/>
      <c r="BW76" s="726"/>
      <c r="BX76" s="726"/>
      <c r="BY76" s="726"/>
      <c r="BZ76" s="726"/>
      <c r="CA76" s="726"/>
      <c r="CB76" s="726"/>
      <c r="CC76" s="726"/>
      <c r="CD76" s="726"/>
      <c r="CE76" s="726"/>
      <c r="CF76" s="726"/>
      <c r="CG76" s="726"/>
      <c r="CH76" s="726"/>
      <c r="CI76" s="726"/>
      <c r="CJ76" s="726"/>
      <c r="CK76" s="726"/>
      <c r="CL76" s="726"/>
      <c r="CM76" s="726"/>
      <c r="CN76" s="726"/>
      <c r="CO76" s="726"/>
      <c r="CP76" s="726"/>
      <c r="CQ76" s="726"/>
      <c r="CR76" s="726"/>
      <c r="CS76" s="726"/>
      <c r="CT76" s="726"/>
      <c r="CU76" s="726"/>
      <c r="CV76" s="717">
        <f t="shared" si="12"/>
        <v>71635.075342465745</v>
      </c>
      <c r="CW76" s="717"/>
      <c r="CX76" s="717"/>
      <c r="CY76" s="717"/>
      <c r="CZ76" s="717"/>
      <c r="DA76" s="717"/>
      <c r="DB76" s="717"/>
      <c r="DC76" s="717"/>
      <c r="DD76" s="717"/>
      <c r="DE76" s="727"/>
    </row>
    <row r="77" spans="1:121" s="2" customFormat="1" ht="23.25" customHeight="1" x14ac:dyDescent="0.2">
      <c r="A77" s="709" t="s">
        <v>1417</v>
      </c>
      <c r="B77" s="710"/>
      <c r="C77" s="710"/>
      <c r="D77" s="710"/>
      <c r="E77" s="710"/>
      <c r="F77" s="710"/>
      <c r="G77" s="710"/>
      <c r="H77" s="710"/>
      <c r="I77" s="710"/>
      <c r="J77" s="710"/>
      <c r="K77" s="710"/>
      <c r="L77" s="710"/>
      <c r="M77" s="710"/>
      <c r="N77" s="710"/>
      <c r="O77" s="710"/>
      <c r="P77" s="711" t="s">
        <v>1414</v>
      </c>
      <c r="Q77" s="711"/>
      <c r="R77" s="711"/>
      <c r="S77" s="711"/>
      <c r="T77" s="711"/>
      <c r="U77" s="711"/>
      <c r="V77" s="711"/>
      <c r="W77" s="711"/>
      <c r="X77" s="711"/>
      <c r="Y77" s="711"/>
      <c r="Z77" s="711"/>
      <c r="AA77" s="711"/>
      <c r="AB77" s="711"/>
      <c r="AC77" s="711"/>
      <c r="AD77" s="712"/>
      <c r="AE77" s="712"/>
      <c r="AF77" s="712"/>
      <c r="AG77" s="713">
        <v>1</v>
      </c>
      <c r="AH77" s="713"/>
      <c r="AI77" s="713"/>
      <c r="AJ77" s="713"/>
      <c r="AK77" s="714">
        <v>4780</v>
      </c>
      <c r="AL77" s="715"/>
      <c r="AM77" s="715"/>
      <c r="AN77" s="715"/>
      <c r="AO77" s="715"/>
      <c r="AP77" s="716"/>
      <c r="AQ77" s="717">
        <f t="shared" si="10"/>
        <v>57360</v>
      </c>
      <c r="AR77" s="717"/>
      <c r="AS77" s="717"/>
      <c r="AT77" s="717"/>
      <c r="AU77" s="717"/>
      <c r="AV77" s="717"/>
      <c r="AW77" s="717"/>
      <c r="AX77" s="717"/>
      <c r="AY77" s="718"/>
      <c r="AZ77" s="719"/>
      <c r="BA77" s="719"/>
      <c r="BB77" s="719"/>
      <c r="BC77" s="719"/>
      <c r="BD77" s="719"/>
      <c r="BE77" s="719"/>
      <c r="BF77" s="720"/>
      <c r="BG77" s="721">
        <f t="shared" si="9"/>
        <v>796.66666666666674</v>
      </c>
      <c r="BH77" s="722"/>
      <c r="BI77" s="722"/>
      <c r="BJ77" s="722"/>
      <c r="BK77" s="722"/>
      <c r="BL77" s="722"/>
      <c r="BM77" s="722"/>
      <c r="BN77" s="722"/>
      <c r="BO77" s="723">
        <f t="shared" si="11"/>
        <v>7857.534246575342</v>
      </c>
      <c r="BP77" s="724"/>
      <c r="BQ77" s="724"/>
      <c r="BR77" s="724"/>
      <c r="BS77" s="724"/>
      <c r="BT77" s="724"/>
      <c r="BU77" s="724"/>
      <c r="BV77" s="725"/>
      <c r="BW77" s="726"/>
      <c r="BX77" s="726"/>
      <c r="BY77" s="726"/>
      <c r="BZ77" s="726"/>
      <c r="CA77" s="726"/>
      <c r="CB77" s="726"/>
      <c r="CC77" s="726"/>
      <c r="CD77" s="726"/>
      <c r="CE77" s="726"/>
      <c r="CF77" s="726"/>
      <c r="CG77" s="726"/>
      <c r="CH77" s="726"/>
      <c r="CI77" s="726"/>
      <c r="CJ77" s="726"/>
      <c r="CK77" s="726"/>
      <c r="CL77" s="726"/>
      <c r="CM77" s="726"/>
      <c r="CN77" s="726"/>
      <c r="CO77" s="726"/>
      <c r="CP77" s="726"/>
      <c r="CQ77" s="726"/>
      <c r="CR77" s="726"/>
      <c r="CS77" s="726"/>
      <c r="CT77" s="726"/>
      <c r="CU77" s="726"/>
      <c r="CV77" s="717">
        <f t="shared" si="12"/>
        <v>66014.200913242006</v>
      </c>
      <c r="CW77" s="717"/>
      <c r="CX77" s="717"/>
      <c r="CY77" s="717"/>
      <c r="CZ77" s="717"/>
      <c r="DA77" s="717"/>
      <c r="DB77" s="717"/>
      <c r="DC77" s="717"/>
      <c r="DD77" s="717"/>
      <c r="DE77" s="727"/>
    </row>
    <row r="78" spans="1:121" s="2" customFormat="1" ht="23.25" customHeight="1" x14ac:dyDescent="0.2">
      <c r="A78" s="709" t="s">
        <v>1387</v>
      </c>
      <c r="B78" s="710"/>
      <c r="C78" s="710"/>
      <c r="D78" s="710"/>
      <c r="E78" s="710"/>
      <c r="F78" s="710"/>
      <c r="G78" s="710"/>
      <c r="H78" s="710"/>
      <c r="I78" s="710"/>
      <c r="J78" s="710"/>
      <c r="K78" s="710"/>
      <c r="L78" s="710"/>
      <c r="M78" s="710"/>
      <c r="N78" s="710"/>
      <c r="O78" s="710"/>
      <c r="P78" s="711" t="s">
        <v>1418</v>
      </c>
      <c r="Q78" s="711"/>
      <c r="R78" s="711"/>
      <c r="S78" s="711"/>
      <c r="T78" s="711"/>
      <c r="U78" s="711"/>
      <c r="V78" s="711"/>
      <c r="W78" s="711"/>
      <c r="X78" s="711"/>
      <c r="Y78" s="711"/>
      <c r="Z78" s="711"/>
      <c r="AA78" s="711"/>
      <c r="AB78" s="711"/>
      <c r="AC78" s="711"/>
      <c r="AD78" s="712"/>
      <c r="AE78" s="712"/>
      <c r="AF78" s="712"/>
      <c r="AG78" s="713">
        <v>1</v>
      </c>
      <c r="AH78" s="713"/>
      <c r="AI78" s="713"/>
      <c r="AJ78" s="713"/>
      <c r="AK78" s="714">
        <v>10573</v>
      </c>
      <c r="AL78" s="715"/>
      <c r="AM78" s="715"/>
      <c r="AN78" s="715"/>
      <c r="AO78" s="715"/>
      <c r="AP78" s="716"/>
      <c r="AQ78" s="717">
        <f t="shared" si="10"/>
        <v>126876</v>
      </c>
      <c r="AR78" s="717"/>
      <c r="AS78" s="717"/>
      <c r="AT78" s="717"/>
      <c r="AU78" s="717"/>
      <c r="AV78" s="717"/>
      <c r="AW78" s="717"/>
      <c r="AX78" s="717"/>
      <c r="AY78" s="718"/>
      <c r="AZ78" s="719"/>
      <c r="BA78" s="719"/>
      <c r="BB78" s="719"/>
      <c r="BC78" s="719"/>
      <c r="BD78" s="719"/>
      <c r="BE78" s="719"/>
      <c r="BF78" s="720"/>
      <c r="BG78" s="721">
        <f t="shared" si="9"/>
        <v>1762.1666666666667</v>
      </c>
      <c r="BH78" s="722"/>
      <c r="BI78" s="722"/>
      <c r="BJ78" s="722"/>
      <c r="BK78" s="722"/>
      <c r="BL78" s="722"/>
      <c r="BM78" s="722"/>
      <c r="BN78" s="722"/>
      <c r="BO78" s="723">
        <f t="shared" si="11"/>
        <v>17380.273972602739</v>
      </c>
      <c r="BP78" s="724"/>
      <c r="BQ78" s="724"/>
      <c r="BR78" s="724"/>
      <c r="BS78" s="724"/>
      <c r="BT78" s="724"/>
      <c r="BU78" s="724"/>
      <c r="BV78" s="725"/>
      <c r="BW78" s="726"/>
      <c r="BX78" s="726"/>
      <c r="BY78" s="726"/>
      <c r="BZ78" s="726"/>
      <c r="CA78" s="726"/>
      <c r="CB78" s="726"/>
      <c r="CC78" s="726"/>
      <c r="CD78" s="726"/>
      <c r="CE78" s="726"/>
      <c r="CF78" s="726"/>
      <c r="CG78" s="726"/>
      <c r="CH78" s="726"/>
      <c r="CI78" s="726"/>
      <c r="CJ78" s="726"/>
      <c r="CK78" s="726"/>
      <c r="CL78" s="726"/>
      <c r="CM78" s="726"/>
      <c r="CN78" s="726"/>
      <c r="CO78" s="726"/>
      <c r="CP78" s="726"/>
      <c r="CQ78" s="726"/>
      <c r="CR78" s="726"/>
      <c r="CS78" s="726"/>
      <c r="CT78" s="726"/>
      <c r="CU78" s="726"/>
      <c r="CV78" s="717">
        <f t="shared" si="12"/>
        <v>146018.44063926942</v>
      </c>
      <c r="CW78" s="717"/>
      <c r="CX78" s="717"/>
      <c r="CY78" s="717"/>
      <c r="CZ78" s="717"/>
      <c r="DA78" s="717"/>
      <c r="DB78" s="717"/>
      <c r="DC78" s="717"/>
      <c r="DD78" s="717"/>
      <c r="DE78" s="727"/>
    </row>
    <row r="79" spans="1:121" s="2" customFormat="1" ht="23.25" customHeight="1" x14ac:dyDescent="0.2">
      <c r="A79" s="709" t="s">
        <v>1368</v>
      </c>
      <c r="B79" s="710"/>
      <c r="C79" s="710"/>
      <c r="D79" s="710"/>
      <c r="E79" s="710"/>
      <c r="F79" s="710"/>
      <c r="G79" s="710"/>
      <c r="H79" s="710"/>
      <c r="I79" s="710"/>
      <c r="J79" s="710"/>
      <c r="K79" s="710"/>
      <c r="L79" s="710"/>
      <c r="M79" s="710"/>
      <c r="N79" s="710"/>
      <c r="O79" s="710"/>
      <c r="P79" s="711" t="s">
        <v>1418</v>
      </c>
      <c r="Q79" s="711"/>
      <c r="R79" s="711"/>
      <c r="S79" s="711"/>
      <c r="T79" s="711"/>
      <c r="U79" s="711"/>
      <c r="V79" s="711"/>
      <c r="W79" s="711"/>
      <c r="X79" s="711"/>
      <c r="Y79" s="711"/>
      <c r="Z79" s="711"/>
      <c r="AA79" s="711"/>
      <c r="AB79" s="711"/>
      <c r="AC79" s="711"/>
      <c r="AD79" s="712"/>
      <c r="AE79" s="712"/>
      <c r="AF79" s="712"/>
      <c r="AG79" s="713">
        <v>1</v>
      </c>
      <c r="AH79" s="713"/>
      <c r="AI79" s="713"/>
      <c r="AJ79" s="713"/>
      <c r="AK79" s="714">
        <v>7146</v>
      </c>
      <c r="AL79" s="715"/>
      <c r="AM79" s="715"/>
      <c r="AN79" s="715"/>
      <c r="AO79" s="715"/>
      <c r="AP79" s="716"/>
      <c r="AQ79" s="717">
        <f t="shared" si="10"/>
        <v>85752</v>
      </c>
      <c r="AR79" s="717"/>
      <c r="AS79" s="717"/>
      <c r="AT79" s="717"/>
      <c r="AU79" s="717"/>
      <c r="AV79" s="717"/>
      <c r="AW79" s="717"/>
      <c r="AX79" s="717"/>
      <c r="AY79" s="718"/>
      <c r="AZ79" s="719"/>
      <c r="BA79" s="719"/>
      <c r="BB79" s="719"/>
      <c r="BC79" s="719"/>
      <c r="BD79" s="719"/>
      <c r="BE79" s="719"/>
      <c r="BF79" s="720"/>
      <c r="BG79" s="721">
        <f t="shared" si="9"/>
        <v>1191</v>
      </c>
      <c r="BH79" s="722"/>
      <c r="BI79" s="722"/>
      <c r="BJ79" s="722"/>
      <c r="BK79" s="722"/>
      <c r="BL79" s="722"/>
      <c r="BM79" s="722"/>
      <c r="BN79" s="722"/>
      <c r="BO79" s="723">
        <f t="shared" si="11"/>
        <v>11746.849315068494</v>
      </c>
      <c r="BP79" s="724"/>
      <c r="BQ79" s="724"/>
      <c r="BR79" s="724"/>
      <c r="BS79" s="724"/>
      <c r="BT79" s="724"/>
      <c r="BU79" s="724"/>
      <c r="BV79" s="725"/>
      <c r="BW79" s="726"/>
      <c r="BX79" s="726"/>
      <c r="BY79" s="726"/>
      <c r="BZ79" s="726"/>
      <c r="CA79" s="726"/>
      <c r="CB79" s="726"/>
      <c r="CC79" s="726"/>
      <c r="CD79" s="726"/>
      <c r="CE79" s="726"/>
      <c r="CF79" s="726"/>
      <c r="CG79" s="726"/>
      <c r="CH79" s="726"/>
      <c r="CI79" s="726"/>
      <c r="CJ79" s="726"/>
      <c r="CK79" s="726"/>
      <c r="CL79" s="726"/>
      <c r="CM79" s="726"/>
      <c r="CN79" s="726"/>
      <c r="CO79" s="726"/>
      <c r="CP79" s="726"/>
      <c r="CQ79" s="726"/>
      <c r="CR79" s="726"/>
      <c r="CS79" s="726"/>
      <c r="CT79" s="726"/>
      <c r="CU79" s="726"/>
      <c r="CV79" s="717">
        <f t="shared" si="12"/>
        <v>98689.849315068495</v>
      </c>
      <c r="CW79" s="717"/>
      <c r="CX79" s="717"/>
      <c r="CY79" s="717"/>
      <c r="CZ79" s="717"/>
      <c r="DA79" s="717"/>
      <c r="DB79" s="717"/>
      <c r="DC79" s="717"/>
      <c r="DD79" s="717"/>
      <c r="DE79" s="727"/>
    </row>
    <row r="80" spans="1:121" s="2" customFormat="1" ht="23.25" customHeight="1" x14ac:dyDescent="0.2">
      <c r="A80" s="709" t="s">
        <v>1419</v>
      </c>
      <c r="B80" s="710"/>
      <c r="C80" s="710"/>
      <c r="D80" s="710"/>
      <c r="E80" s="710"/>
      <c r="F80" s="710"/>
      <c r="G80" s="710"/>
      <c r="H80" s="710"/>
      <c r="I80" s="710"/>
      <c r="J80" s="710"/>
      <c r="K80" s="710"/>
      <c r="L80" s="710"/>
      <c r="M80" s="710"/>
      <c r="N80" s="710"/>
      <c r="O80" s="710"/>
      <c r="P80" s="711" t="s">
        <v>1418</v>
      </c>
      <c r="Q80" s="711"/>
      <c r="R80" s="711"/>
      <c r="S80" s="711"/>
      <c r="T80" s="711"/>
      <c r="U80" s="711"/>
      <c r="V80" s="711"/>
      <c r="W80" s="711"/>
      <c r="X80" s="711"/>
      <c r="Y80" s="711"/>
      <c r="Z80" s="711"/>
      <c r="AA80" s="711"/>
      <c r="AB80" s="711"/>
      <c r="AC80" s="711"/>
      <c r="AD80" s="712"/>
      <c r="AE80" s="712"/>
      <c r="AF80" s="712"/>
      <c r="AG80" s="713">
        <v>1</v>
      </c>
      <c r="AH80" s="713"/>
      <c r="AI80" s="713"/>
      <c r="AJ80" s="713"/>
      <c r="AK80" s="714">
        <v>6669</v>
      </c>
      <c r="AL80" s="715"/>
      <c r="AM80" s="715"/>
      <c r="AN80" s="715"/>
      <c r="AO80" s="715"/>
      <c r="AP80" s="716"/>
      <c r="AQ80" s="717">
        <f t="shared" si="10"/>
        <v>80028</v>
      </c>
      <c r="AR80" s="717"/>
      <c r="AS80" s="717"/>
      <c r="AT80" s="717"/>
      <c r="AU80" s="717"/>
      <c r="AV80" s="717"/>
      <c r="AW80" s="717"/>
      <c r="AX80" s="717"/>
      <c r="AY80" s="718"/>
      <c r="AZ80" s="719"/>
      <c r="BA80" s="719"/>
      <c r="BB80" s="719"/>
      <c r="BC80" s="719"/>
      <c r="BD80" s="719"/>
      <c r="BE80" s="719"/>
      <c r="BF80" s="720"/>
      <c r="BG80" s="721">
        <f t="shared" si="9"/>
        <v>1111.5</v>
      </c>
      <c r="BH80" s="722"/>
      <c r="BI80" s="722"/>
      <c r="BJ80" s="722"/>
      <c r="BK80" s="722"/>
      <c r="BL80" s="722"/>
      <c r="BM80" s="722"/>
      <c r="BN80" s="722"/>
      <c r="BO80" s="723">
        <f t="shared" si="11"/>
        <v>10962.739726027397</v>
      </c>
      <c r="BP80" s="724"/>
      <c r="BQ80" s="724"/>
      <c r="BR80" s="724"/>
      <c r="BS80" s="724"/>
      <c r="BT80" s="724"/>
      <c r="BU80" s="724"/>
      <c r="BV80" s="725"/>
      <c r="BW80" s="726"/>
      <c r="BX80" s="726"/>
      <c r="BY80" s="726"/>
      <c r="BZ80" s="726"/>
      <c r="CA80" s="726"/>
      <c r="CB80" s="726"/>
      <c r="CC80" s="726"/>
      <c r="CD80" s="726"/>
      <c r="CE80" s="726"/>
      <c r="CF80" s="726"/>
      <c r="CG80" s="726"/>
      <c r="CH80" s="726"/>
      <c r="CI80" s="726"/>
      <c r="CJ80" s="726"/>
      <c r="CK80" s="726"/>
      <c r="CL80" s="726"/>
      <c r="CM80" s="726"/>
      <c r="CN80" s="726"/>
      <c r="CO80" s="726"/>
      <c r="CP80" s="726"/>
      <c r="CQ80" s="726"/>
      <c r="CR80" s="726"/>
      <c r="CS80" s="726"/>
      <c r="CT80" s="726"/>
      <c r="CU80" s="726"/>
      <c r="CV80" s="717">
        <f t="shared" si="12"/>
        <v>92102.239726027401</v>
      </c>
      <c r="CW80" s="717"/>
      <c r="CX80" s="717"/>
      <c r="CY80" s="717"/>
      <c r="CZ80" s="717"/>
      <c r="DA80" s="717"/>
      <c r="DB80" s="717"/>
      <c r="DC80" s="717"/>
      <c r="DD80" s="717"/>
      <c r="DE80" s="727"/>
    </row>
    <row r="81" spans="1:109" s="2" customFormat="1" ht="23.25" customHeight="1" x14ac:dyDescent="0.2">
      <c r="A81" s="709" t="s">
        <v>1387</v>
      </c>
      <c r="B81" s="710"/>
      <c r="C81" s="710"/>
      <c r="D81" s="710"/>
      <c r="E81" s="710"/>
      <c r="F81" s="710"/>
      <c r="G81" s="710"/>
      <c r="H81" s="710"/>
      <c r="I81" s="710"/>
      <c r="J81" s="710"/>
      <c r="K81" s="710"/>
      <c r="L81" s="710"/>
      <c r="M81" s="710"/>
      <c r="N81" s="710"/>
      <c r="O81" s="710"/>
      <c r="P81" s="711" t="s">
        <v>1420</v>
      </c>
      <c r="Q81" s="711"/>
      <c r="R81" s="711"/>
      <c r="S81" s="711"/>
      <c r="T81" s="711"/>
      <c r="U81" s="711"/>
      <c r="V81" s="711"/>
      <c r="W81" s="711"/>
      <c r="X81" s="711"/>
      <c r="Y81" s="711"/>
      <c r="Z81" s="711"/>
      <c r="AA81" s="711"/>
      <c r="AB81" s="711"/>
      <c r="AC81" s="711"/>
      <c r="AD81" s="712"/>
      <c r="AE81" s="712"/>
      <c r="AF81" s="712"/>
      <c r="AG81" s="713">
        <v>1</v>
      </c>
      <c r="AH81" s="713"/>
      <c r="AI81" s="713"/>
      <c r="AJ81" s="713"/>
      <c r="AK81" s="714">
        <v>9527</v>
      </c>
      <c r="AL81" s="715"/>
      <c r="AM81" s="715"/>
      <c r="AN81" s="715"/>
      <c r="AO81" s="715"/>
      <c r="AP81" s="716"/>
      <c r="AQ81" s="717">
        <f t="shared" si="10"/>
        <v>114324</v>
      </c>
      <c r="AR81" s="717"/>
      <c r="AS81" s="717"/>
      <c r="AT81" s="717"/>
      <c r="AU81" s="717"/>
      <c r="AV81" s="717"/>
      <c r="AW81" s="717"/>
      <c r="AX81" s="717"/>
      <c r="AY81" s="718"/>
      <c r="AZ81" s="719"/>
      <c r="BA81" s="719"/>
      <c r="BB81" s="719"/>
      <c r="BC81" s="719"/>
      <c r="BD81" s="719"/>
      <c r="BE81" s="719"/>
      <c r="BF81" s="720"/>
      <c r="BG81" s="721">
        <f t="shared" si="9"/>
        <v>1587.8333333333333</v>
      </c>
      <c r="BH81" s="722"/>
      <c r="BI81" s="722"/>
      <c r="BJ81" s="722"/>
      <c r="BK81" s="722"/>
      <c r="BL81" s="722"/>
      <c r="BM81" s="722"/>
      <c r="BN81" s="722"/>
      <c r="BO81" s="723">
        <f t="shared" si="11"/>
        <v>15660.821917808218</v>
      </c>
      <c r="BP81" s="724"/>
      <c r="BQ81" s="724"/>
      <c r="BR81" s="724"/>
      <c r="BS81" s="724"/>
      <c r="BT81" s="724"/>
      <c r="BU81" s="724"/>
      <c r="BV81" s="725"/>
      <c r="BW81" s="726"/>
      <c r="BX81" s="726"/>
      <c r="BY81" s="726"/>
      <c r="BZ81" s="726"/>
      <c r="CA81" s="726"/>
      <c r="CB81" s="726"/>
      <c r="CC81" s="726"/>
      <c r="CD81" s="726"/>
      <c r="CE81" s="726"/>
      <c r="CF81" s="726"/>
      <c r="CG81" s="726"/>
      <c r="CH81" s="726"/>
      <c r="CI81" s="726"/>
      <c r="CJ81" s="726"/>
      <c r="CK81" s="726"/>
      <c r="CL81" s="726"/>
      <c r="CM81" s="726"/>
      <c r="CN81" s="726"/>
      <c r="CO81" s="726"/>
      <c r="CP81" s="726"/>
      <c r="CQ81" s="726"/>
      <c r="CR81" s="726"/>
      <c r="CS81" s="726"/>
      <c r="CT81" s="726"/>
      <c r="CU81" s="726"/>
      <c r="CV81" s="717">
        <f t="shared" si="12"/>
        <v>131572.65525114155</v>
      </c>
      <c r="CW81" s="717"/>
      <c r="CX81" s="717"/>
      <c r="CY81" s="717"/>
      <c r="CZ81" s="717"/>
      <c r="DA81" s="717"/>
      <c r="DB81" s="717"/>
      <c r="DC81" s="717"/>
      <c r="DD81" s="717"/>
      <c r="DE81" s="727"/>
    </row>
    <row r="82" spans="1:109" s="2" customFormat="1" ht="23.25" customHeight="1" x14ac:dyDescent="0.2">
      <c r="A82" s="709" t="s">
        <v>1421</v>
      </c>
      <c r="B82" s="710"/>
      <c r="C82" s="710"/>
      <c r="D82" s="710"/>
      <c r="E82" s="710"/>
      <c r="F82" s="710"/>
      <c r="G82" s="710"/>
      <c r="H82" s="710"/>
      <c r="I82" s="710"/>
      <c r="J82" s="710"/>
      <c r="K82" s="710"/>
      <c r="L82" s="710"/>
      <c r="M82" s="710"/>
      <c r="N82" s="710"/>
      <c r="O82" s="710"/>
      <c r="P82" s="711" t="s">
        <v>1420</v>
      </c>
      <c r="Q82" s="711"/>
      <c r="R82" s="711"/>
      <c r="S82" s="711"/>
      <c r="T82" s="711"/>
      <c r="U82" s="711"/>
      <c r="V82" s="711"/>
      <c r="W82" s="711"/>
      <c r="X82" s="711"/>
      <c r="Y82" s="711"/>
      <c r="Z82" s="711"/>
      <c r="AA82" s="711"/>
      <c r="AB82" s="711"/>
      <c r="AC82" s="711"/>
      <c r="AD82" s="712"/>
      <c r="AE82" s="712"/>
      <c r="AF82" s="712"/>
      <c r="AG82" s="713">
        <v>1</v>
      </c>
      <c r="AH82" s="713"/>
      <c r="AI82" s="713"/>
      <c r="AJ82" s="713"/>
      <c r="AK82" s="714">
        <v>7155</v>
      </c>
      <c r="AL82" s="715"/>
      <c r="AM82" s="715"/>
      <c r="AN82" s="715"/>
      <c r="AO82" s="715"/>
      <c r="AP82" s="716"/>
      <c r="AQ82" s="717">
        <f t="shared" si="10"/>
        <v>85860</v>
      </c>
      <c r="AR82" s="717"/>
      <c r="AS82" s="717"/>
      <c r="AT82" s="717"/>
      <c r="AU82" s="717"/>
      <c r="AV82" s="717"/>
      <c r="AW82" s="717"/>
      <c r="AX82" s="717"/>
      <c r="AY82" s="718"/>
      <c r="AZ82" s="719"/>
      <c r="BA82" s="719"/>
      <c r="BB82" s="719"/>
      <c r="BC82" s="719"/>
      <c r="BD82" s="719"/>
      <c r="BE82" s="719"/>
      <c r="BF82" s="720"/>
      <c r="BG82" s="721">
        <f t="shared" si="9"/>
        <v>1192.5</v>
      </c>
      <c r="BH82" s="722"/>
      <c r="BI82" s="722"/>
      <c r="BJ82" s="722"/>
      <c r="BK82" s="722"/>
      <c r="BL82" s="722"/>
      <c r="BM82" s="722"/>
      <c r="BN82" s="722"/>
      <c r="BO82" s="723">
        <f t="shared" si="11"/>
        <v>11761.643835616438</v>
      </c>
      <c r="BP82" s="724"/>
      <c r="BQ82" s="724"/>
      <c r="BR82" s="724"/>
      <c r="BS82" s="724"/>
      <c r="BT82" s="724"/>
      <c r="BU82" s="724"/>
      <c r="BV82" s="725"/>
      <c r="BW82" s="726"/>
      <c r="BX82" s="726"/>
      <c r="BY82" s="726"/>
      <c r="BZ82" s="726"/>
      <c r="CA82" s="726"/>
      <c r="CB82" s="726"/>
      <c r="CC82" s="726"/>
      <c r="CD82" s="726"/>
      <c r="CE82" s="726"/>
      <c r="CF82" s="726"/>
      <c r="CG82" s="726"/>
      <c r="CH82" s="726"/>
      <c r="CI82" s="726"/>
      <c r="CJ82" s="726"/>
      <c r="CK82" s="726"/>
      <c r="CL82" s="726"/>
      <c r="CM82" s="726"/>
      <c r="CN82" s="726"/>
      <c r="CO82" s="726"/>
      <c r="CP82" s="726"/>
      <c r="CQ82" s="726"/>
      <c r="CR82" s="726"/>
      <c r="CS82" s="726"/>
      <c r="CT82" s="726"/>
      <c r="CU82" s="726"/>
      <c r="CV82" s="717">
        <f t="shared" si="12"/>
        <v>98814.143835616444</v>
      </c>
      <c r="CW82" s="717"/>
      <c r="CX82" s="717"/>
      <c r="CY82" s="717"/>
      <c r="CZ82" s="717"/>
      <c r="DA82" s="717"/>
      <c r="DB82" s="717"/>
      <c r="DC82" s="717"/>
      <c r="DD82" s="717"/>
      <c r="DE82" s="727"/>
    </row>
    <row r="83" spans="1:109" s="2" customFormat="1" ht="23.25" customHeight="1" x14ac:dyDescent="0.2">
      <c r="A83" s="709" t="s">
        <v>1372</v>
      </c>
      <c r="B83" s="710"/>
      <c r="C83" s="710"/>
      <c r="D83" s="710"/>
      <c r="E83" s="710"/>
      <c r="F83" s="710"/>
      <c r="G83" s="710"/>
      <c r="H83" s="710"/>
      <c r="I83" s="710"/>
      <c r="J83" s="710"/>
      <c r="K83" s="710"/>
      <c r="L83" s="710"/>
      <c r="M83" s="710"/>
      <c r="N83" s="710"/>
      <c r="O83" s="710"/>
      <c r="P83" s="711" t="s">
        <v>1420</v>
      </c>
      <c r="Q83" s="711"/>
      <c r="R83" s="711"/>
      <c r="S83" s="711"/>
      <c r="T83" s="711"/>
      <c r="U83" s="711"/>
      <c r="V83" s="711"/>
      <c r="W83" s="711"/>
      <c r="X83" s="711"/>
      <c r="Y83" s="711"/>
      <c r="Z83" s="711"/>
      <c r="AA83" s="711"/>
      <c r="AB83" s="711"/>
      <c r="AC83" s="711"/>
      <c r="AD83" s="712"/>
      <c r="AE83" s="712"/>
      <c r="AF83" s="712"/>
      <c r="AG83" s="713">
        <v>1</v>
      </c>
      <c r="AH83" s="713"/>
      <c r="AI83" s="713"/>
      <c r="AJ83" s="713"/>
      <c r="AK83" s="714">
        <v>8697</v>
      </c>
      <c r="AL83" s="715"/>
      <c r="AM83" s="715"/>
      <c r="AN83" s="715"/>
      <c r="AO83" s="715"/>
      <c r="AP83" s="716"/>
      <c r="AQ83" s="717">
        <f t="shared" ref="AQ83:AQ98" si="13">AG83*AK83*12</f>
        <v>104364</v>
      </c>
      <c r="AR83" s="717"/>
      <c r="AS83" s="717"/>
      <c r="AT83" s="717"/>
      <c r="AU83" s="717"/>
      <c r="AV83" s="717"/>
      <c r="AW83" s="717"/>
      <c r="AX83" s="717"/>
      <c r="AY83" s="718"/>
      <c r="AZ83" s="719"/>
      <c r="BA83" s="719"/>
      <c r="BB83" s="719"/>
      <c r="BC83" s="719"/>
      <c r="BD83" s="719"/>
      <c r="BE83" s="719"/>
      <c r="BF83" s="720"/>
      <c r="BG83" s="721">
        <f t="shared" si="9"/>
        <v>1449.5</v>
      </c>
      <c r="BH83" s="722"/>
      <c r="BI83" s="722"/>
      <c r="BJ83" s="722"/>
      <c r="BK83" s="722"/>
      <c r="BL83" s="722"/>
      <c r="BM83" s="722"/>
      <c r="BN83" s="722"/>
      <c r="BO83" s="723">
        <f t="shared" ref="BO83:BO98" si="14">AQ83/365*50</f>
        <v>14296.438356164384</v>
      </c>
      <c r="BP83" s="724"/>
      <c r="BQ83" s="724"/>
      <c r="BR83" s="724"/>
      <c r="BS83" s="724"/>
      <c r="BT83" s="724"/>
      <c r="BU83" s="724"/>
      <c r="BV83" s="725"/>
      <c r="BW83" s="726"/>
      <c r="BX83" s="726"/>
      <c r="BY83" s="726"/>
      <c r="BZ83" s="726"/>
      <c r="CA83" s="726"/>
      <c r="CB83" s="726"/>
      <c r="CC83" s="726"/>
      <c r="CD83" s="726"/>
      <c r="CE83" s="726"/>
      <c r="CF83" s="726"/>
      <c r="CG83" s="726"/>
      <c r="CH83" s="726"/>
      <c r="CI83" s="726"/>
      <c r="CJ83" s="726"/>
      <c r="CK83" s="726"/>
      <c r="CL83" s="726"/>
      <c r="CM83" s="726"/>
      <c r="CN83" s="726"/>
      <c r="CO83" s="726"/>
      <c r="CP83" s="726"/>
      <c r="CQ83" s="726"/>
      <c r="CR83" s="726"/>
      <c r="CS83" s="726"/>
      <c r="CT83" s="726"/>
      <c r="CU83" s="726"/>
      <c r="CV83" s="717">
        <f t="shared" ref="CV83:CV98" si="15">SUM(AQ83:CU83)</f>
        <v>120109.93835616438</v>
      </c>
      <c r="CW83" s="717"/>
      <c r="CX83" s="717"/>
      <c r="CY83" s="717"/>
      <c r="CZ83" s="717"/>
      <c r="DA83" s="717"/>
      <c r="DB83" s="717"/>
      <c r="DC83" s="717"/>
      <c r="DD83" s="717"/>
      <c r="DE83" s="727"/>
    </row>
    <row r="84" spans="1:109" s="2" customFormat="1" ht="23.25" customHeight="1" x14ac:dyDescent="0.2">
      <c r="A84" s="709" t="s">
        <v>1422</v>
      </c>
      <c r="B84" s="710"/>
      <c r="C84" s="710"/>
      <c r="D84" s="710"/>
      <c r="E84" s="710"/>
      <c r="F84" s="710"/>
      <c r="G84" s="710"/>
      <c r="H84" s="710"/>
      <c r="I84" s="710"/>
      <c r="J84" s="710"/>
      <c r="K84" s="710"/>
      <c r="L84" s="710"/>
      <c r="M84" s="710"/>
      <c r="N84" s="710"/>
      <c r="O84" s="710"/>
      <c r="P84" s="711" t="s">
        <v>1420</v>
      </c>
      <c r="Q84" s="711"/>
      <c r="R84" s="711"/>
      <c r="S84" s="711"/>
      <c r="T84" s="711"/>
      <c r="U84" s="711"/>
      <c r="V84" s="711"/>
      <c r="W84" s="711"/>
      <c r="X84" s="711"/>
      <c r="Y84" s="711"/>
      <c r="Z84" s="711"/>
      <c r="AA84" s="711"/>
      <c r="AB84" s="711"/>
      <c r="AC84" s="711"/>
      <c r="AD84" s="712"/>
      <c r="AE84" s="712"/>
      <c r="AF84" s="712"/>
      <c r="AG84" s="713">
        <v>1</v>
      </c>
      <c r="AH84" s="713"/>
      <c r="AI84" s="713"/>
      <c r="AJ84" s="713"/>
      <c r="AK84" s="714">
        <v>8697</v>
      </c>
      <c r="AL84" s="715"/>
      <c r="AM84" s="715"/>
      <c r="AN84" s="715"/>
      <c r="AO84" s="715"/>
      <c r="AP84" s="716"/>
      <c r="AQ84" s="717">
        <f t="shared" si="13"/>
        <v>104364</v>
      </c>
      <c r="AR84" s="717"/>
      <c r="AS84" s="717"/>
      <c r="AT84" s="717"/>
      <c r="AU84" s="717"/>
      <c r="AV84" s="717"/>
      <c r="AW84" s="717"/>
      <c r="AX84" s="717"/>
      <c r="AY84" s="718"/>
      <c r="AZ84" s="719"/>
      <c r="BA84" s="719"/>
      <c r="BB84" s="719"/>
      <c r="BC84" s="719"/>
      <c r="BD84" s="719"/>
      <c r="BE84" s="719"/>
      <c r="BF84" s="720"/>
      <c r="BG84" s="721">
        <f t="shared" si="9"/>
        <v>1449.5</v>
      </c>
      <c r="BH84" s="722"/>
      <c r="BI84" s="722"/>
      <c r="BJ84" s="722"/>
      <c r="BK84" s="722"/>
      <c r="BL84" s="722"/>
      <c r="BM84" s="722"/>
      <c r="BN84" s="722"/>
      <c r="BO84" s="723">
        <f t="shared" si="14"/>
        <v>14296.438356164384</v>
      </c>
      <c r="BP84" s="724"/>
      <c r="BQ84" s="724"/>
      <c r="BR84" s="724"/>
      <c r="BS84" s="724"/>
      <c r="BT84" s="724"/>
      <c r="BU84" s="724"/>
      <c r="BV84" s="725"/>
      <c r="BW84" s="726"/>
      <c r="BX84" s="726"/>
      <c r="BY84" s="726"/>
      <c r="BZ84" s="726"/>
      <c r="CA84" s="726"/>
      <c r="CB84" s="726"/>
      <c r="CC84" s="726"/>
      <c r="CD84" s="726"/>
      <c r="CE84" s="726"/>
      <c r="CF84" s="726"/>
      <c r="CG84" s="726"/>
      <c r="CH84" s="726"/>
      <c r="CI84" s="726"/>
      <c r="CJ84" s="726"/>
      <c r="CK84" s="726"/>
      <c r="CL84" s="726"/>
      <c r="CM84" s="726"/>
      <c r="CN84" s="726"/>
      <c r="CO84" s="726"/>
      <c r="CP84" s="726"/>
      <c r="CQ84" s="726"/>
      <c r="CR84" s="726"/>
      <c r="CS84" s="726"/>
      <c r="CT84" s="726"/>
      <c r="CU84" s="726"/>
      <c r="CV84" s="717">
        <f t="shared" si="15"/>
        <v>120109.93835616438</v>
      </c>
      <c r="CW84" s="717"/>
      <c r="CX84" s="717"/>
      <c r="CY84" s="717"/>
      <c r="CZ84" s="717"/>
      <c r="DA84" s="717"/>
      <c r="DB84" s="717"/>
      <c r="DC84" s="717"/>
      <c r="DD84" s="717"/>
      <c r="DE84" s="727"/>
    </row>
    <row r="85" spans="1:109" s="2" customFormat="1" ht="23.25" customHeight="1" x14ac:dyDescent="0.2">
      <c r="A85" s="709" t="s">
        <v>1423</v>
      </c>
      <c r="B85" s="710"/>
      <c r="C85" s="710"/>
      <c r="D85" s="710"/>
      <c r="E85" s="710"/>
      <c r="F85" s="710"/>
      <c r="G85" s="710"/>
      <c r="H85" s="710"/>
      <c r="I85" s="710"/>
      <c r="J85" s="710"/>
      <c r="K85" s="710"/>
      <c r="L85" s="710"/>
      <c r="M85" s="710"/>
      <c r="N85" s="710"/>
      <c r="O85" s="710"/>
      <c r="P85" s="711" t="s">
        <v>1420</v>
      </c>
      <c r="Q85" s="711"/>
      <c r="R85" s="711"/>
      <c r="S85" s="711"/>
      <c r="T85" s="711"/>
      <c r="U85" s="711"/>
      <c r="V85" s="711"/>
      <c r="W85" s="711"/>
      <c r="X85" s="711"/>
      <c r="Y85" s="711"/>
      <c r="Z85" s="711"/>
      <c r="AA85" s="711"/>
      <c r="AB85" s="711"/>
      <c r="AC85" s="711"/>
      <c r="AD85" s="712"/>
      <c r="AE85" s="712"/>
      <c r="AF85" s="712"/>
      <c r="AG85" s="713">
        <v>1</v>
      </c>
      <c r="AH85" s="713"/>
      <c r="AI85" s="713"/>
      <c r="AJ85" s="713"/>
      <c r="AK85" s="714">
        <v>4593</v>
      </c>
      <c r="AL85" s="715"/>
      <c r="AM85" s="715"/>
      <c r="AN85" s="715"/>
      <c r="AO85" s="715"/>
      <c r="AP85" s="716"/>
      <c r="AQ85" s="717">
        <f t="shared" si="13"/>
        <v>55116</v>
      </c>
      <c r="AR85" s="717"/>
      <c r="AS85" s="717"/>
      <c r="AT85" s="717"/>
      <c r="AU85" s="717"/>
      <c r="AV85" s="717"/>
      <c r="AW85" s="717"/>
      <c r="AX85" s="717"/>
      <c r="AY85" s="718"/>
      <c r="AZ85" s="719"/>
      <c r="BA85" s="719"/>
      <c r="BB85" s="719"/>
      <c r="BC85" s="719"/>
      <c r="BD85" s="719"/>
      <c r="BE85" s="719"/>
      <c r="BF85" s="720"/>
      <c r="BG85" s="721">
        <f t="shared" si="9"/>
        <v>765.5</v>
      </c>
      <c r="BH85" s="722"/>
      <c r="BI85" s="722"/>
      <c r="BJ85" s="722"/>
      <c r="BK85" s="722"/>
      <c r="BL85" s="722"/>
      <c r="BM85" s="722"/>
      <c r="BN85" s="722"/>
      <c r="BO85" s="723">
        <f t="shared" si="14"/>
        <v>7550.1369863013697</v>
      </c>
      <c r="BP85" s="724"/>
      <c r="BQ85" s="724"/>
      <c r="BR85" s="724"/>
      <c r="BS85" s="724"/>
      <c r="BT85" s="724"/>
      <c r="BU85" s="724"/>
      <c r="BV85" s="725"/>
      <c r="BW85" s="726"/>
      <c r="BX85" s="726"/>
      <c r="BY85" s="726"/>
      <c r="BZ85" s="726"/>
      <c r="CA85" s="726"/>
      <c r="CB85" s="726"/>
      <c r="CC85" s="726"/>
      <c r="CD85" s="726"/>
      <c r="CE85" s="726"/>
      <c r="CF85" s="726"/>
      <c r="CG85" s="726"/>
      <c r="CH85" s="726"/>
      <c r="CI85" s="726"/>
      <c r="CJ85" s="726"/>
      <c r="CK85" s="726"/>
      <c r="CL85" s="726"/>
      <c r="CM85" s="726"/>
      <c r="CN85" s="726"/>
      <c r="CO85" s="726"/>
      <c r="CP85" s="726"/>
      <c r="CQ85" s="726"/>
      <c r="CR85" s="726"/>
      <c r="CS85" s="726"/>
      <c r="CT85" s="726"/>
      <c r="CU85" s="726"/>
      <c r="CV85" s="717">
        <f t="shared" si="15"/>
        <v>63431.636986301368</v>
      </c>
      <c r="CW85" s="717"/>
      <c r="CX85" s="717"/>
      <c r="CY85" s="717"/>
      <c r="CZ85" s="717"/>
      <c r="DA85" s="717"/>
      <c r="DB85" s="717"/>
      <c r="DC85" s="717"/>
      <c r="DD85" s="717"/>
      <c r="DE85" s="727"/>
    </row>
    <row r="86" spans="1:109" s="2" customFormat="1" ht="23.25" customHeight="1" x14ac:dyDescent="0.2">
      <c r="A86" s="709" t="s">
        <v>1424</v>
      </c>
      <c r="B86" s="710"/>
      <c r="C86" s="710"/>
      <c r="D86" s="710"/>
      <c r="E86" s="710"/>
      <c r="F86" s="710"/>
      <c r="G86" s="710"/>
      <c r="H86" s="710"/>
      <c r="I86" s="710"/>
      <c r="J86" s="710"/>
      <c r="K86" s="710"/>
      <c r="L86" s="710"/>
      <c r="M86" s="710"/>
      <c r="N86" s="710"/>
      <c r="O86" s="710"/>
      <c r="P86" s="711" t="s">
        <v>1420</v>
      </c>
      <c r="Q86" s="711"/>
      <c r="R86" s="711"/>
      <c r="S86" s="711"/>
      <c r="T86" s="711"/>
      <c r="U86" s="711"/>
      <c r="V86" s="711"/>
      <c r="W86" s="711"/>
      <c r="X86" s="711"/>
      <c r="Y86" s="711"/>
      <c r="Z86" s="711"/>
      <c r="AA86" s="711"/>
      <c r="AB86" s="711"/>
      <c r="AC86" s="711"/>
      <c r="AD86" s="712"/>
      <c r="AE86" s="712"/>
      <c r="AF86" s="712"/>
      <c r="AG86" s="713">
        <v>5</v>
      </c>
      <c r="AH86" s="713"/>
      <c r="AI86" s="713"/>
      <c r="AJ86" s="713"/>
      <c r="AK86" s="714">
        <v>7156</v>
      </c>
      <c r="AL86" s="715"/>
      <c r="AM86" s="715"/>
      <c r="AN86" s="715"/>
      <c r="AO86" s="715"/>
      <c r="AP86" s="716"/>
      <c r="AQ86" s="717">
        <f t="shared" si="13"/>
        <v>429360</v>
      </c>
      <c r="AR86" s="717"/>
      <c r="AS86" s="717"/>
      <c r="AT86" s="717"/>
      <c r="AU86" s="717"/>
      <c r="AV86" s="717"/>
      <c r="AW86" s="717"/>
      <c r="AX86" s="717"/>
      <c r="AY86" s="718"/>
      <c r="AZ86" s="719"/>
      <c r="BA86" s="719"/>
      <c r="BB86" s="719"/>
      <c r="BC86" s="719"/>
      <c r="BD86" s="719"/>
      <c r="BE86" s="719"/>
      <c r="BF86" s="720"/>
      <c r="BG86" s="721">
        <f>AK86/2/15*10*25%*5*2</f>
        <v>5963.3333333333339</v>
      </c>
      <c r="BH86" s="722"/>
      <c r="BI86" s="722"/>
      <c r="BJ86" s="722"/>
      <c r="BK86" s="722"/>
      <c r="BL86" s="722"/>
      <c r="BM86" s="722"/>
      <c r="BN86" s="722"/>
      <c r="BO86" s="723">
        <f t="shared" si="14"/>
        <v>58816.438356164384</v>
      </c>
      <c r="BP86" s="724"/>
      <c r="BQ86" s="724"/>
      <c r="BR86" s="724"/>
      <c r="BS86" s="724"/>
      <c r="BT86" s="724"/>
      <c r="BU86" s="724"/>
      <c r="BV86" s="725"/>
      <c r="BW86" s="726"/>
      <c r="BX86" s="726"/>
      <c r="BY86" s="726"/>
      <c r="BZ86" s="726"/>
      <c r="CA86" s="726"/>
      <c r="CB86" s="726"/>
      <c r="CC86" s="726"/>
      <c r="CD86" s="726"/>
      <c r="CE86" s="726"/>
      <c r="CF86" s="726"/>
      <c r="CG86" s="726"/>
      <c r="CH86" s="726"/>
      <c r="CI86" s="726"/>
      <c r="CJ86" s="726"/>
      <c r="CK86" s="726"/>
      <c r="CL86" s="726"/>
      <c r="CM86" s="726"/>
      <c r="CN86" s="726"/>
      <c r="CO86" s="726"/>
      <c r="CP86" s="726"/>
      <c r="CQ86" s="726"/>
      <c r="CR86" s="726"/>
      <c r="CS86" s="726"/>
      <c r="CT86" s="726"/>
      <c r="CU86" s="726"/>
      <c r="CV86" s="717">
        <f t="shared" si="15"/>
        <v>494139.77168949769</v>
      </c>
      <c r="CW86" s="717"/>
      <c r="CX86" s="717"/>
      <c r="CY86" s="717"/>
      <c r="CZ86" s="717"/>
      <c r="DA86" s="717"/>
      <c r="DB86" s="717"/>
      <c r="DC86" s="717"/>
      <c r="DD86" s="717"/>
      <c r="DE86" s="727"/>
    </row>
    <row r="87" spans="1:109" s="2" customFormat="1" ht="23.25" customHeight="1" x14ac:dyDescent="0.2">
      <c r="A87" s="709" t="s">
        <v>1425</v>
      </c>
      <c r="B87" s="710"/>
      <c r="C87" s="710"/>
      <c r="D87" s="710"/>
      <c r="E87" s="710"/>
      <c r="F87" s="710"/>
      <c r="G87" s="710"/>
      <c r="H87" s="710"/>
      <c r="I87" s="710"/>
      <c r="J87" s="710"/>
      <c r="K87" s="710"/>
      <c r="L87" s="710"/>
      <c r="M87" s="710"/>
      <c r="N87" s="710"/>
      <c r="O87" s="710"/>
      <c r="P87" s="711" t="s">
        <v>1420</v>
      </c>
      <c r="Q87" s="711"/>
      <c r="R87" s="711"/>
      <c r="S87" s="711"/>
      <c r="T87" s="711"/>
      <c r="U87" s="711"/>
      <c r="V87" s="711"/>
      <c r="W87" s="711"/>
      <c r="X87" s="711"/>
      <c r="Y87" s="711"/>
      <c r="Z87" s="711"/>
      <c r="AA87" s="711"/>
      <c r="AB87" s="711"/>
      <c r="AC87" s="711"/>
      <c r="AD87" s="712"/>
      <c r="AE87" s="712"/>
      <c r="AF87" s="712"/>
      <c r="AG87" s="713">
        <v>5</v>
      </c>
      <c r="AH87" s="713"/>
      <c r="AI87" s="713"/>
      <c r="AJ87" s="713"/>
      <c r="AK87" s="714">
        <v>5190</v>
      </c>
      <c r="AL87" s="715"/>
      <c r="AM87" s="715"/>
      <c r="AN87" s="715"/>
      <c r="AO87" s="715"/>
      <c r="AP87" s="716"/>
      <c r="AQ87" s="717">
        <f t="shared" si="13"/>
        <v>311400</v>
      </c>
      <c r="AR87" s="717"/>
      <c r="AS87" s="717"/>
      <c r="AT87" s="717"/>
      <c r="AU87" s="717"/>
      <c r="AV87" s="717"/>
      <c r="AW87" s="717"/>
      <c r="AX87" s="717"/>
      <c r="AY87" s="718"/>
      <c r="AZ87" s="719"/>
      <c r="BA87" s="719"/>
      <c r="BB87" s="719"/>
      <c r="BC87" s="719"/>
      <c r="BD87" s="719"/>
      <c r="BE87" s="719"/>
      <c r="BF87" s="720"/>
      <c r="BG87" s="721">
        <f>AK87/2/15*10*25%*5*2</f>
        <v>4325</v>
      </c>
      <c r="BH87" s="722"/>
      <c r="BI87" s="722"/>
      <c r="BJ87" s="722"/>
      <c r="BK87" s="722"/>
      <c r="BL87" s="722"/>
      <c r="BM87" s="722"/>
      <c r="BN87" s="722"/>
      <c r="BO87" s="723">
        <f t="shared" si="14"/>
        <v>42657.534246575342</v>
      </c>
      <c r="BP87" s="724"/>
      <c r="BQ87" s="724"/>
      <c r="BR87" s="724"/>
      <c r="BS87" s="724"/>
      <c r="BT87" s="724"/>
      <c r="BU87" s="724"/>
      <c r="BV87" s="725"/>
      <c r="BW87" s="726"/>
      <c r="BX87" s="726"/>
      <c r="BY87" s="726"/>
      <c r="BZ87" s="726"/>
      <c r="CA87" s="726"/>
      <c r="CB87" s="726"/>
      <c r="CC87" s="726"/>
      <c r="CD87" s="726"/>
      <c r="CE87" s="726"/>
      <c r="CF87" s="726"/>
      <c r="CG87" s="726"/>
      <c r="CH87" s="726"/>
      <c r="CI87" s="726"/>
      <c r="CJ87" s="726"/>
      <c r="CK87" s="726"/>
      <c r="CL87" s="726"/>
      <c r="CM87" s="726"/>
      <c r="CN87" s="726"/>
      <c r="CO87" s="726"/>
      <c r="CP87" s="726"/>
      <c r="CQ87" s="726"/>
      <c r="CR87" s="726"/>
      <c r="CS87" s="726"/>
      <c r="CT87" s="726"/>
      <c r="CU87" s="726"/>
      <c r="CV87" s="717">
        <f t="shared" si="15"/>
        <v>358382.53424657532</v>
      </c>
      <c r="CW87" s="717"/>
      <c r="CX87" s="717"/>
      <c r="CY87" s="717"/>
      <c r="CZ87" s="717"/>
      <c r="DA87" s="717"/>
      <c r="DB87" s="717"/>
      <c r="DC87" s="717"/>
      <c r="DD87" s="717"/>
      <c r="DE87" s="727"/>
    </row>
    <row r="88" spans="1:109" s="2" customFormat="1" ht="23.25" customHeight="1" x14ac:dyDescent="0.2">
      <c r="A88" s="709" t="s">
        <v>1386</v>
      </c>
      <c r="B88" s="710"/>
      <c r="C88" s="710"/>
      <c r="D88" s="710"/>
      <c r="E88" s="710"/>
      <c r="F88" s="710"/>
      <c r="G88" s="710"/>
      <c r="H88" s="710"/>
      <c r="I88" s="710"/>
      <c r="J88" s="710"/>
      <c r="K88" s="710"/>
      <c r="L88" s="710"/>
      <c r="M88" s="710"/>
      <c r="N88" s="710"/>
      <c r="O88" s="710"/>
      <c r="P88" s="711" t="s">
        <v>1420</v>
      </c>
      <c r="Q88" s="711"/>
      <c r="R88" s="711"/>
      <c r="S88" s="711"/>
      <c r="T88" s="711"/>
      <c r="U88" s="711"/>
      <c r="V88" s="711"/>
      <c r="W88" s="711"/>
      <c r="X88" s="711"/>
      <c r="Y88" s="711"/>
      <c r="Z88" s="711"/>
      <c r="AA88" s="711"/>
      <c r="AB88" s="711"/>
      <c r="AC88" s="711"/>
      <c r="AD88" s="712"/>
      <c r="AE88" s="712"/>
      <c r="AF88" s="712"/>
      <c r="AG88" s="713">
        <v>1</v>
      </c>
      <c r="AH88" s="713"/>
      <c r="AI88" s="713"/>
      <c r="AJ88" s="713"/>
      <c r="AK88" s="714">
        <v>6568</v>
      </c>
      <c r="AL88" s="715"/>
      <c r="AM88" s="715"/>
      <c r="AN88" s="715"/>
      <c r="AO88" s="715"/>
      <c r="AP88" s="716"/>
      <c r="AQ88" s="717">
        <f t="shared" si="13"/>
        <v>78816</v>
      </c>
      <c r="AR88" s="717"/>
      <c r="AS88" s="717"/>
      <c r="AT88" s="717"/>
      <c r="AU88" s="717"/>
      <c r="AV88" s="717"/>
      <c r="AW88" s="717"/>
      <c r="AX88" s="717"/>
      <c r="AY88" s="718"/>
      <c r="AZ88" s="719"/>
      <c r="BA88" s="719"/>
      <c r="BB88" s="719"/>
      <c r="BC88" s="719"/>
      <c r="BD88" s="719"/>
      <c r="BE88" s="719"/>
      <c r="BF88" s="720"/>
      <c r="BG88" s="721">
        <f t="shared" si="9"/>
        <v>1094.6666666666667</v>
      </c>
      <c r="BH88" s="722"/>
      <c r="BI88" s="722"/>
      <c r="BJ88" s="722"/>
      <c r="BK88" s="722"/>
      <c r="BL88" s="722"/>
      <c r="BM88" s="722"/>
      <c r="BN88" s="722"/>
      <c r="BO88" s="723">
        <f t="shared" si="14"/>
        <v>10796.712328767122</v>
      </c>
      <c r="BP88" s="724"/>
      <c r="BQ88" s="724"/>
      <c r="BR88" s="724"/>
      <c r="BS88" s="724"/>
      <c r="BT88" s="724"/>
      <c r="BU88" s="724"/>
      <c r="BV88" s="725"/>
      <c r="BW88" s="726"/>
      <c r="BX88" s="726"/>
      <c r="BY88" s="726"/>
      <c r="BZ88" s="726"/>
      <c r="CA88" s="726"/>
      <c r="CB88" s="726"/>
      <c r="CC88" s="726"/>
      <c r="CD88" s="726"/>
      <c r="CE88" s="726"/>
      <c r="CF88" s="726"/>
      <c r="CG88" s="726"/>
      <c r="CH88" s="726"/>
      <c r="CI88" s="726"/>
      <c r="CJ88" s="726"/>
      <c r="CK88" s="726"/>
      <c r="CL88" s="726"/>
      <c r="CM88" s="726"/>
      <c r="CN88" s="726"/>
      <c r="CO88" s="726"/>
      <c r="CP88" s="726"/>
      <c r="CQ88" s="726"/>
      <c r="CR88" s="726"/>
      <c r="CS88" s="726"/>
      <c r="CT88" s="726"/>
      <c r="CU88" s="726"/>
      <c r="CV88" s="717">
        <f t="shared" si="15"/>
        <v>90707.378995433799</v>
      </c>
      <c r="CW88" s="717"/>
      <c r="CX88" s="717"/>
      <c r="CY88" s="717"/>
      <c r="CZ88" s="717"/>
      <c r="DA88" s="717"/>
      <c r="DB88" s="717"/>
      <c r="DC88" s="717"/>
      <c r="DD88" s="717"/>
      <c r="DE88" s="727"/>
    </row>
    <row r="89" spans="1:109" s="2" customFormat="1" ht="23.25" customHeight="1" x14ac:dyDescent="0.2">
      <c r="A89" s="709" t="s">
        <v>1421</v>
      </c>
      <c r="B89" s="710"/>
      <c r="C89" s="710"/>
      <c r="D89" s="710"/>
      <c r="E89" s="710"/>
      <c r="F89" s="710"/>
      <c r="G89" s="710"/>
      <c r="H89" s="710"/>
      <c r="I89" s="710"/>
      <c r="J89" s="710"/>
      <c r="K89" s="710"/>
      <c r="L89" s="710"/>
      <c r="M89" s="710"/>
      <c r="N89" s="710"/>
      <c r="O89" s="710"/>
      <c r="P89" s="711" t="s">
        <v>1428</v>
      </c>
      <c r="Q89" s="711"/>
      <c r="R89" s="711"/>
      <c r="S89" s="711"/>
      <c r="T89" s="711"/>
      <c r="U89" s="711"/>
      <c r="V89" s="711"/>
      <c r="W89" s="711"/>
      <c r="X89" s="711"/>
      <c r="Y89" s="711"/>
      <c r="Z89" s="711"/>
      <c r="AA89" s="711"/>
      <c r="AB89" s="711"/>
      <c r="AC89" s="711"/>
      <c r="AD89" s="712"/>
      <c r="AE89" s="712"/>
      <c r="AF89" s="712"/>
      <c r="AG89" s="713">
        <v>1</v>
      </c>
      <c r="AH89" s="713"/>
      <c r="AI89" s="713"/>
      <c r="AJ89" s="713"/>
      <c r="AK89" s="714">
        <v>8520</v>
      </c>
      <c r="AL89" s="715"/>
      <c r="AM89" s="715"/>
      <c r="AN89" s="715"/>
      <c r="AO89" s="715"/>
      <c r="AP89" s="716"/>
      <c r="AQ89" s="717">
        <f t="shared" si="13"/>
        <v>102240</v>
      </c>
      <c r="AR89" s="717"/>
      <c r="AS89" s="717"/>
      <c r="AT89" s="717"/>
      <c r="AU89" s="717"/>
      <c r="AV89" s="717"/>
      <c r="AW89" s="717"/>
      <c r="AX89" s="717"/>
      <c r="AY89" s="718"/>
      <c r="AZ89" s="719"/>
      <c r="BA89" s="719"/>
      <c r="BB89" s="719"/>
      <c r="BC89" s="719"/>
      <c r="BD89" s="719"/>
      <c r="BE89" s="719"/>
      <c r="BF89" s="720"/>
      <c r="BG89" s="721">
        <f t="shared" si="9"/>
        <v>1420</v>
      </c>
      <c r="BH89" s="722"/>
      <c r="BI89" s="722"/>
      <c r="BJ89" s="722"/>
      <c r="BK89" s="722"/>
      <c r="BL89" s="722"/>
      <c r="BM89" s="722"/>
      <c r="BN89" s="722"/>
      <c r="BO89" s="723">
        <f t="shared" si="14"/>
        <v>14005.479452054795</v>
      </c>
      <c r="BP89" s="724"/>
      <c r="BQ89" s="724"/>
      <c r="BR89" s="724"/>
      <c r="BS89" s="724"/>
      <c r="BT89" s="724"/>
      <c r="BU89" s="724"/>
      <c r="BV89" s="725"/>
      <c r="BW89" s="726"/>
      <c r="BX89" s="726"/>
      <c r="BY89" s="726"/>
      <c r="BZ89" s="726"/>
      <c r="CA89" s="726"/>
      <c r="CB89" s="726"/>
      <c r="CC89" s="726"/>
      <c r="CD89" s="726"/>
      <c r="CE89" s="726"/>
      <c r="CF89" s="726"/>
      <c r="CG89" s="726"/>
      <c r="CH89" s="726"/>
      <c r="CI89" s="726"/>
      <c r="CJ89" s="726"/>
      <c r="CK89" s="726"/>
      <c r="CL89" s="726"/>
      <c r="CM89" s="726"/>
      <c r="CN89" s="726"/>
      <c r="CO89" s="726"/>
      <c r="CP89" s="726"/>
      <c r="CQ89" s="726"/>
      <c r="CR89" s="726"/>
      <c r="CS89" s="726"/>
      <c r="CT89" s="726"/>
      <c r="CU89" s="726"/>
      <c r="CV89" s="717">
        <f t="shared" si="15"/>
        <v>117665.4794520548</v>
      </c>
      <c r="CW89" s="717"/>
      <c r="CX89" s="717"/>
      <c r="CY89" s="717"/>
      <c r="CZ89" s="717"/>
      <c r="DA89" s="717"/>
      <c r="DB89" s="717"/>
      <c r="DC89" s="717"/>
      <c r="DD89" s="717"/>
      <c r="DE89" s="727"/>
    </row>
    <row r="90" spans="1:109" s="2" customFormat="1" ht="23.25" customHeight="1" x14ac:dyDescent="0.2">
      <c r="A90" s="709" t="s">
        <v>1368</v>
      </c>
      <c r="B90" s="710"/>
      <c r="C90" s="710"/>
      <c r="D90" s="710"/>
      <c r="E90" s="710"/>
      <c r="F90" s="710"/>
      <c r="G90" s="710"/>
      <c r="H90" s="710"/>
      <c r="I90" s="710"/>
      <c r="J90" s="710"/>
      <c r="K90" s="710"/>
      <c r="L90" s="710"/>
      <c r="M90" s="710"/>
      <c r="N90" s="710"/>
      <c r="O90" s="710"/>
      <c r="P90" s="711" t="s">
        <v>1428</v>
      </c>
      <c r="Q90" s="711"/>
      <c r="R90" s="711"/>
      <c r="S90" s="711"/>
      <c r="T90" s="711"/>
      <c r="U90" s="711"/>
      <c r="V90" s="711"/>
      <c r="W90" s="711"/>
      <c r="X90" s="711"/>
      <c r="Y90" s="711"/>
      <c r="Z90" s="711"/>
      <c r="AA90" s="711"/>
      <c r="AB90" s="711"/>
      <c r="AC90" s="711"/>
      <c r="AD90" s="712"/>
      <c r="AE90" s="712"/>
      <c r="AF90" s="712"/>
      <c r="AG90" s="713">
        <v>1</v>
      </c>
      <c r="AH90" s="713"/>
      <c r="AI90" s="713"/>
      <c r="AJ90" s="713"/>
      <c r="AK90" s="714">
        <v>7419</v>
      </c>
      <c r="AL90" s="715"/>
      <c r="AM90" s="715"/>
      <c r="AN90" s="715"/>
      <c r="AO90" s="715"/>
      <c r="AP90" s="716"/>
      <c r="AQ90" s="717">
        <f t="shared" si="13"/>
        <v>89028</v>
      </c>
      <c r="AR90" s="717"/>
      <c r="AS90" s="717"/>
      <c r="AT90" s="717"/>
      <c r="AU90" s="717"/>
      <c r="AV90" s="717"/>
      <c r="AW90" s="717"/>
      <c r="AX90" s="717"/>
      <c r="AY90" s="718"/>
      <c r="AZ90" s="719"/>
      <c r="BA90" s="719"/>
      <c r="BB90" s="719"/>
      <c r="BC90" s="719"/>
      <c r="BD90" s="719"/>
      <c r="BE90" s="719"/>
      <c r="BF90" s="720"/>
      <c r="BG90" s="721">
        <f t="shared" si="9"/>
        <v>1236.5</v>
      </c>
      <c r="BH90" s="722"/>
      <c r="BI90" s="722"/>
      <c r="BJ90" s="722"/>
      <c r="BK90" s="722"/>
      <c r="BL90" s="722"/>
      <c r="BM90" s="722"/>
      <c r="BN90" s="722"/>
      <c r="BO90" s="723">
        <f t="shared" si="14"/>
        <v>12195.616438356165</v>
      </c>
      <c r="BP90" s="724"/>
      <c r="BQ90" s="724"/>
      <c r="BR90" s="724"/>
      <c r="BS90" s="724"/>
      <c r="BT90" s="724"/>
      <c r="BU90" s="724"/>
      <c r="BV90" s="725"/>
      <c r="BW90" s="726"/>
      <c r="BX90" s="726"/>
      <c r="BY90" s="726"/>
      <c r="BZ90" s="726"/>
      <c r="CA90" s="726"/>
      <c r="CB90" s="726"/>
      <c r="CC90" s="726"/>
      <c r="CD90" s="726"/>
      <c r="CE90" s="726"/>
      <c r="CF90" s="726"/>
      <c r="CG90" s="726"/>
      <c r="CH90" s="726"/>
      <c r="CI90" s="726"/>
      <c r="CJ90" s="726"/>
      <c r="CK90" s="726"/>
      <c r="CL90" s="726"/>
      <c r="CM90" s="726"/>
      <c r="CN90" s="726"/>
      <c r="CO90" s="726"/>
      <c r="CP90" s="726"/>
      <c r="CQ90" s="726"/>
      <c r="CR90" s="726"/>
      <c r="CS90" s="726"/>
      <c r="CT90" s="726"/>
      <c r="CU90" s="726"/>
      <c r="CV90" s="717">
        <f t="shared" si="15"/>
        <v>102460.11643835617</v>
      </c>
      <c r="CW90" s="717"/>
      <c r="CX90" s="717"/>
      <c r="CY90" s="717"/>
      <c r="CZ90" s="717"/>
      <c r="DA90" s="717"/>
      <c r="DB90" s="717"/>
      <c r="DC90" s="717"/>
      <c r="DD90" s="717"/>
      <c r="DE90" s="727"/>
    </row>
    <row r="91" spans="1:109" s="2" customFormat="1" ht="23.25" customHeight="1" x14ac:dyDescent="0.2">
      <c r="A91" s="709" t="s">
        <v>1410</v>
      </c>
      <c r="B91" s="710"/>
      <c r="C91" s="710"/>
      <c r="D91" s="710"/>
      <c r="E91" s="710"/>
      <c r="F91" s="710"/>
      <c r="G91" s="710"/>
      <c r="H91" s="710"/>
      <c r="I91" s="710"/>
      <c r="J91" s="710"/>
      <c r="K91" s="710"/>
      <c r="L91" s="710"/>
      <c r="M91" s="710"/>
      <c r="N91" s="710"/>
      <c r="O91" s="710"/>
      <c r="P91" s="711" t="s">
        <v>1428</v>
      </c>
      <c r="Q91" s="711"/>
      <c r="R91" s="711"/>
      <c r="S91" s="711"/>
      <c r="T91" s="711"/>
      <c r="U91" s="711"/>
      <c r="V91" s="711"/>
      <c r="W91" s="711"/>
      <c r="X91" s="711"/>
      <c r="Y91" s="711"/>
      <c r="Z91" s="711"/>
      <c r="AA91" s="711"/>
      <c r="AB91" s="711"/>
      <c r="AC91" s="711"/>
      <c r="AD91" s="712"/>
      <c r="AE91" s="712"/>
      <c r="AF91" s="712"/>
      <c r="AG91" s="713">
        <v>1</v>
      </c>
      <c r="AH91" s="713"/>
      <c r="AI91" s="713"/>
      <c r="AJ91" s="713"/>
      <c r="AK91" s="714">
        <v>4339</v>
      </c>
      <c r="AL91" s="715"/>
      <c r="AM91" s="715"/>
      <c r="AN91" s="715"/>
      <c r="AO91" s="715"/>
      <c r="AP91" s="716"/>
      <c r="AQ91" s="717">
        <f t="shared" si="13"/>
        <v>52068</v>
      </c>
      <c r="AR91" s="717"/>
      <c r="AS91" s="717"/>
      <c r="AT91" s="717"/>
      <c r="AU91" s="717"/>
      <c r="AV91" s="717"/>
      <c r="AW91" s="717"/>
      <c r="AX91" s="717"/>
      <c r="AY91" s="718"/>
      <c r="AZ91" s="719"/>
      <c r="BA91" s="719"/>
      <c r="BB91" s="719"/>
      <c r="BC91" s="719"/>
      <c r="BD91" s="719"/>
      <c r="BE91" s="719"/>
      <c r="BF91" s="720"/>
      <c r="BG91" s="721">
        <f t="shared" si="9"/>
        <v>723.16666666666663</v>
      </c>
      <c r="BH91" s="722"/>
      <c r="BI91" s="722"/>
      <c r="BJ91" s="722"/>
      <c r="BK91" s="722"/>
      <c r="BL91" s="722"/>
      <c r="BM91" s="722"/>
      <c r="BN91" s="722"/>
      <c r="BO91" s="723">
        <f t="shared" si="14"/>
        <v>7132.6027397260277</v>
      </c>
      <c r="BP91" s="724"/>
      <c r="BQ91" s="724"/>
      <c r="BR91" s="724"/>
      <c r="BS91" s="724"/>
      <c r="BT91" s="724"/>
      <c r="BU91" s="724"/>
      <c r="BV91" s="725"/>
      <c r="BW91" s="726"/>
      <c r="BX91" s="726"/>
      <c r="BY91" s="726"/>
      <c r="BZ91" s="726"/>
      <c r="CA91" s="726"/>
      <c r="CB91" s="726"/>
      <c r="CC91" s="726"/>
      <c r="CD91" s="726"/>
      <c r="CE91" s="726"/>
      <c r="CF91" s="726"/>
      <c r="CG91" s="726"/>
      <c r="CH91" s="726"/>
      <c r="CI91" s="726"/>
      <c r="CJ91" s="726"/>
      <c r="CK91" s="726"/>
      <c r="CL91" s="726"/>
      <c r="CM91" s="726"/>
      <c r="CN91" s="726"/>
      <c r="CO91" s="726"/>
      <c r="CP91" s="726"/>
      <c r="CQ91" s="726"/>
      <c r="CR91" s="726"/>
      <c r="CS91" s="726"/>
      <c r="CT91" s="726"/>
      <c r="CU91" s="726"/>
      <c r="CV91" s="717">
        <f t="shared" si="15"/>
        <v>59923.76940639269</v>
      </c>
      <c r="CW91" s="717"/>
      <c r="CX91" s="717"/>
      <c r="CY91" s="717"/>
      <c r="CZ91" s="717"/>
      <c r="DA91" s="717"/>
      <c r="DB91" s="717"/>
      <c r="DC91" s="717"/>
      <c r="DD91" s="717"/>
      <c r="DE91" s="727"/>
    </row>
    <row r="92" spans="1:109" s="2" customFormat="1" ht="23.25" customHeight="1" x14ac:dyDescent="0.2">
      <c r="A92" s="709" t="s">
        <v>1429</v>
      </c>
      <c r="B92" s="710"/>
      <c r="C92" s="710"/>
      <c r="D92" s="710"/>
      <c r="E92" s="710"/>
      <c r="F92" s="710"/>
      <c r="G92" s="710"/>
      <c r="H92" s="710"/>
      <c r="I92" s="710"/>
      <c r="J92" s="710"/>
      <c r="K92" s="710"/>
      <c r="L92" s="710"/>
      <c r="M92" s="710"/>
      <c r="N92" s="710"/>
      <c r="O92" s="710"/>
      <c r="P92" s="711" t="s">
        <v>1428</v>
      </c>
      <c r="Q92" s="711"/>
      <c r="R92" s="711"/>
      <c r="S92" s="711"/>
      <c r="T92" s="711"/>
      <c r="U92" s="711"/>
      <c r="V92" s="711"/>
      <c r="W92" s="711"/>
      <c r="X92" s="711"/>
      <c r="Y92" s="711"/>
      <c r="Z92" s="711"/>
      <c r="AA92" s="711"/>
      <c r="AB92" s="711"/>
      <c r="AC92" s="711"/>
      <c r="AD92" s="712"/>
      <c r="AE92" s="712"/>
      <c r="AF92" s="712"/>
      <c r="AG92" s="713">
        <v>7</v>
      </c>
      <c r="AH92" s="713"/>
      <c r="AI92" s="713"/>
      <c r="AJ92" s="713"/>
      <c r="AK92" s="714">
        <v>5502</v>
      </c>
      <c r="AL92" s="715"/>
      <c r="AM92" s="715"/>
      <c r="AN92" s="715"/>
      <c r="AO92" s="715"/>
      <c r="AP92" s="716"/>
      <c r="AQ92" s="717">
        <f t="shared" si="13"/>
        <v>462168</v>
      </c>
      <c r="AR92" s="717"/>
      <c r="AS92" s="717"/>
      <c r="AT92" s="717"/>
      <c r="AU92" s="717"/>
      <c r="AV92" s="717"/>
      <c r="AW92" s="717"/>
      <c r="AX92" s="717"/>
      <c r="AY92" s="718"/>
      <c r="AZ92" s="719"/>
      <c r="BA92" s="719"/>
      <c r="BB92" s="719"/>
      <c r="BC92" s="719"/>
      <c r="BD92" s="719"/>
      <c r="BE92" s="719"/>
      <c r="BF92" s="720"/>
      <c r="BG92" s="721">
        <f>AK92/2/15*10*25%*7*2</f>
        <v>6419</v>
      </c>
      <c r="BH92" s="722"/>
      <c r="BI92" s="722"/>
      <c r="BJ92" s="722"/>
      <c r="BK92" s="722"/>
      <c r="BL92" s="722"/>
      <c r="BM92" s="722"/>
      <c r="BN92" s="722"/>
      <c r="BO92" s="723">
        <f t="shared" si="14"/>
        <v>63310.684931506854</v>
      </c>
      <c r="BP92" s="724"/>
      <c r="BQ92" s="724"/>
      <c r="BR92" s="724"/>
      <c r="BS92" s="724"/>
      <c r="BT92" s="724"/>
      <c r="BU92" s="724"/>
      <c r="BV92" s="725"/>
      <c r="BW92" s="726"/>
      <c r="BX92" s="726"/>
      <c r="BY92" s="726"/>
      <c r="BZ92" s="726"/>
      <c r="CA92" s="726"/>
      <c r="CB92" s="726"/>
      <c r="CC92" s="726"/>
      <c r="CD92" s="726"/>
      <c r="CE92" s="726"/>
      <c r="CF92" s="726"/>
      <c r="CG92" s="726"/>
      <c r="CH92" s="726"/>
      <c r="CI92" s="726"/>
      <c r="CJ92" s="726"/>
      <c r="CK92" s="726"/>
      <c r="CL92" s="726"/>
      <c r="CM92" s="726"/>
      <c r="CN92" s="726"/>
      <c r="CO92" s="726"/>
      <c r="CP92" s="726"/>
      <c r="CQ92" s="726"/>
      <c r="CR92" s="726"/>
      <c r="CS92" s="726"/>
      <c r="CT92" s="726"/>
      <c r="CU92" s="726"/>
      <c r="CV92" s="717">
        <f t="shared" si="15"/>
        <v>531897.68493150687</v>
      </c>
      <c r="CW92" s="717"/>
      <c r="CX92" s="717"/>
      <c r="CY92" s="717"/>
      <c r="CZ92" s="717"/>
      <c r="DA92" s="717"/>
      <c r="DB92" s="717"/>
      <c r="DC92" s="717"/>
      <c r="DD92" s="717"/>
      <c r="DE92" s="727"/>
    </row>
    <row r="93" spans="1:109" s="2" customFormat="1" ht="23.25" customHeight="1" x14ac:dyDescent="0.2">
      <c r="A93" s="709" t="s">
        <v>1430</v>
      </c>
      <c r="B93" s="710"/>
      <c r="C93" s="710"/>
      <c r="D93" s="710"/>
      <c r="E93" s="710"/>
      <c r="F93" s="710"/>
      <c r="G93" s="710"/>
      <c r="H93" s="710"/>
      <c r="I93" s="710"/>
      <c r="J93" s="710"/>
      <c r="K93" s="710"/>
      <c r="L93" s="710"/>
      <c r="M93" s="710"/>
      <c r="N93" s="710"/>
      <c r="O93" s="710"/>
      <c r="P93" s="711" t="s">
        <v>1428</v>
      </c>
      <c r="Q93" s="711"/>
      <c r="R93" s="711"/>
      <c r="S93" s="711"/>
      <c r="T93" s="711"/>
      <c r="U93" s="711"/>
      <c r="V93" s="711"/>
      <c r="W93" s="711"/>
      <c r="X93" s="711"/>
      <c r="Y93" s="711"/>
      <c r="Z93" s="711"/>
      <c r="AA93" s="711"/>
      <c r="AB93" s="711"/>
      <c r="AC93" s="711"/>
      <c r="AD93" s="712"/>
      <c r="AE93" s="712"/>
      <c r="AF93" s="712"/>
      <c r="AG93" s="713">
        <v>3</v>
      </c>
      <c r="AH93" s="713"/>
      <c r="AI93" s="713"/>
      <c r="AJ93" s="713"/>
      <c r="AK93" s="714">
        <v>4090</v>
      </c>
      <c r="AL93" s="715"/>
      <c r="AM93" s="715"/>
      <c r="AN93" s="715"/>
      <c r="AO93" s="715"/>
      <c r="AP93" s="716"/>
      <c r="AQ93" s="717">
        <f t="shared" si="13"/>
        <v>147240</v>
      </c>
      <c r="AR93" s="717"/>
      <c r="AS93" s="717"/>
      <c r="AT93" s="717"/>
      <c r="AU93" s="717"/>
      <c r="AV93" s="717"/>
      <c r="AW93" s="717"/>
      <c r="AX93" s="717"/>
      <c r="AY93" s="718"/>
      <c r="AZ93" s="719"/>
      <c r="BA93" s="719"/>
      <c r="BB93" s="719"/>
      <c r="BC93" s="719"/>
      <c r="BD93" s="719"/>
      <c r="BE93" s="719"/>
      <c r="BF93" s="720"/>
      <c r="BG93" s="721">
        <f>AK93/2/15*10*25%*3*2</f>
        <v>2045.0000000000002</v>
      </c>
      <c r="BH93" s="722"/>
      <c r="BI93" s="722"/>
      <c r="BJ93" s="722"/>
      <c r="BK93" s="722"/>
      <c r="BL93" s="722"/>
      <c r="BM93" s="722"/>
      <c r="BN93" s="722"/>
      <c r="BO93" s="723">
        <f t="shared" si="14"/>
        <v>20169.863013698632</v>
      </c>
      <c r="BP93" s="724"/>
      <c r="BQ93" s="724"/>
      <c r="BR93" s="724"/>
      <c r="BS93" s="724"/>
      <c r="BT93" s="724"/>
      <c r="BU93" s="724"/>
      <c r="BV93" s="725"/>
      <c r="BW93" s="726"/>
      <c r="BX93" s="726"/>
      <c r="BY93" s="726"/>
      <c r="BZ93" s="726"/>
      <c r="CA93" s="726"/>
      <c r="CB93" s="726"/>
      <c r="CC93" s="726"/>
      <c r="CD93" s="726"/>
      <c r="CE93" s="726"/>
      <c r="CF93" s="726"/>
      <c r="CG93" s="726"/>
      <c r="CH93" s="726"/>
      <c r="CI93" s="726"/>
      <c r="CJ93" s="726"/>
      <c r="CK93" s="726"/>
      <c r="CL93" s="726"/>
      <c r="CM93" s="726"/>
      <c r="CN93" s="726"/>
      <c r="CO93" s="726"/>
      <c r="CP93" s="726"/>
      <c r="CQ93" s="726"/>
      <c r="CR93" s="726"/>
      <c r="CS93" s="726"/>
      <c r="CT93" s="726"/>
      <c r="CU93" s="726"/>
      <c r="CV93" s="717">
        <f t="shared" si="15"/>
        <v>169454.86301369863</v>
      </c>
      <c r="CW93" s="717"/>
      <c r="CX93" s="717"/>
      <c r="CY93" s="717"/>
      <c r="CZ93" s="717"/>
      <c r="DA93" s="717"/>
      <c r="DB93" s="717"/>
      <c r="DC93" s="717"/>
      <c r="DD93" s="717"/>
      <c r="DE93" s="727"/>
    </row>
    <row r="94" spans="1:109" s="2" customFormat="1" ht="23.25" customHeight="1" x14ac:dyDescent="0.2">
      <c r="A94" s="709" t="s">
        <v>1421</v>
      </c>
      <c r="B94" s="710"/>
      <c r="C94" s="710"/>
      <c r="D94" s="710"/>
      <c r="E94" s="710"/>
      <c r="F94" s="710"/>
      <c r="G94" s="710"/>
      <c r="H94" s="710"/>
      <c r="I94" s="710"/>
      <c r="J94" s="710"/>
      <c r="K94" s="710"/>
      <c r="L94" s="710"/>
      <c r="M94" s="710"/>
      <c r="N94" s="710"/>
      <c r="O94" s="710"/>
      <c r="P94" s="711" t="s">
        <v>1431</v>
      </c>
      <c r="Q94" s="711"/>
      <c r="R94" s="711"/>
      <c r="S94" s="711"/>
      <c r="T94" s="711"/>
      <c r="U94" s="711"/>
      <c r="V94" s="711"/>
      <c r="W94" s="711"/>
      <c r="X94" s="711"/>
      <c r="Y94" s="711"/>
      <c r="Z94" s="711"/>
      <c r="AA94" s="711"/>
      <c r="AB94" s="711"/>
      <c r="AC94" s="711"/>
      <c r="AD94" s="712"/>
      <c r="AE94" s="712"/>
      <c r="AF94" s="712"/>
      <c r="AG94" s="713">
        <v>1</v>
      </c>
      <c r="AH94" s="713"/>
      <c r="AI94" s="713"/>
      <c r="AJ94" s="713"/>
      <c r="AK94" s="714">
        <v>7500</v>
      </c>
      <c r="AL94" s="715"/>
      <c r="AM94" s="715"/>
      <c r="AN94" s="715"/>
      <c r="AO94" s="715"/>
      <c r="AP94" s="716"/>
      <c r="AQ94" s="717">
        <f t="shared" si="13"/>
        <v>90000</v>
      </c>
      <c r="AR94" s="717"/>
      <c r="AS94" s="717"/>
      <c r="AT94" s="717"/>
      <c r="AU94" s="717"/>
      <c r="AV94" s="717"/>
      <c r="AW94" s="717"/>
      <c r="AX94" s="717"/>
      <c r="AY94" s="718"/>
      <c r="AZ94" s="719"/>
      <c r="BA94" s="719"/>
      <c r="BB94" s="719"/>
      <c r="BC94" s="719"/>
      <c r="BD94" s="719"/>
      <c r="BE94" s="719"/>
      <c r="BF94" s="720"/>
      <c r="BG94" s="721">
        <f t="shared" si="9"/>
        <v>1250</v>
      </c>
      <c r="BH94" s="722"/>
      <c r="BI94" s="722"/>
      <c r="BJ94" s="722"/>
      <c r="BK94" s="722"/>
      <c r="BL94" s="722"/>
      <c r="BM94" s="722"/>
      <c r="BN94" s="722"/>
      <c r="BO94" s="723">
        <f t="shared" si="14"/>
        <v>12328.767123287671</v>
      </c>
      <c r="BP94" s="724"/>
      <c r="BQ94" s="724"/>
      <c r="BR94" s="724"/>
      <c r="BS94" s="724"/>
      <c r="BT94" s="724"/>
      <c r="BU94" s="724"/>
      <c r="BV94" s="725"/>
      <c r="BW94" s="726"/>
      <c r="BX94" s="726"/>
      <c r="BY94" s="726"/>
      <c r="BZ94" s="726"/>
      <c r="CA94" s="726"/>
      <c r="CB94" s="726"/>
      <c r="CC94" s="726"/>
      <c r="CD94" s="726"/>
      <c r="CE94" s="726"/>
      <c r="CF94" s="726"/>
      <c r="CG94" s="726"/>
      <c r="CH94" s="726"/>
      <c r="CI94" s="726"/>
      <c r="CJ94" s="726"/>
      <c r="CK94" s="726"/>
      <c r="CL94" s="726"/>
      <c r="CM94" s="726"/>
      <c r="CN94" s="726"/>
      <c r="CO94" s="726"/>
      <c r="CP94" s="726"/>
      <c r="CQ94" s="726"/>
      <c r="CR94" s="726"/>
      <c r="CS94" s="726"/>
      <c r="CT94" s="726"/>
      <c r="CU94" s="726"/>
      <c r="CV94" s="717">
        <f t="shared" si="15"/>
        <v>103578.76712328767</v>
      </c>
      <c r="CW94" s="717"/>
      <c r="CX94" s="717"/>
      <c r="CY94" s="717"/>
      <c r="CZ94" s="717"/>
      <c r="DA94" s="717"/>
      <c r="DB94" s="717"/>
      <c r="DC94" s="717"/>
      <c r="DD94" s="717"/>
      <c r="DE94" s="727"/>
    </row>
    <row r="95" spans="1:109" s="2" customFormat="1" ht="23.25" customHeight="1" x14ac:dyDescent="0.2">
      <c r="A95" s="709" t="s">
        <v>1372</v>
      </c>
      <c r="B95" s="710"/>
      <c r="C95" s="710"/>
      <c r="D95" s="710"/>
      <c r="E95" s="710"/>
      <c r="F95" s="710"/>
      <c r="G95" s="710"/>
      <c r="H95" s="710"/>
      <c r="I95" s="710"/>
      <c r="J95" s="710"/>
      <c r="K95" s="710"/>
      <c r="L95" s="710"/>
      <c r="M95" s="710"/>
      <c r="N95" s="710"/>
      <c r="O95" s="710"/>
      <c r="P95" s="711" t="s">
        <v>1431</v>
      </c>
      <c r="Q95" s="711"/>
      <c r="R95" s="711"/>
      <c r="S95" s="711"/>
      <c r="T95" s="711"/>
      <c r="U95" s="711"/>
      <c r="V95" s="711"/>
      <c r="W95" s="711"/>
      <c r="X95" s="711"/>
      <c r="Y95" s="711"/>
      <c r="Z95" s="711"/>
      <c r="AA95" s="711"/>
      <c r="AB95" s="711"/>
      <c r="AC95" s="711"/>
      <c r="AD95" s="712"/>
      <c r="AE95" s="712"/>
      <c r="AF95" s="712"/>
      <c r="AG95" s="713">
        <v>1</v>
      </c>
      <c r="AH95" s="713"/>
      <c r="AI95" s="713"/>
      <c r="AJ95" s="713"/>
      <c r="AK95" s="714">
        <v>6182</v>
      </c>
      <c r="AL95" s="715"/>
      <c r="AM95" s="715"/>
      <c r="AN95" s="715"/>
      <c r="AO95" s="715"/>
      <c r="AP95" s="716"/>
      <c r="AQ95" s="717">
        <f t="shared" si="13"/>
        <v>74184</v>
      </c>
      <c r="AR95" s="717"/>
      <c r="AS95" s="717"/>
      <c r="AT95" s="717"/>
      <c r="AU95" s="717"/>
      <c r="AV95" s="717"/>
      <c r="AW95" s="717"/>
      <c r="AX95" s="717"/>
      <c r="AY95" s="718"/>
      <c r="AZ95" s="719"/>
      <c r="BA95" s="719"/>
      <c r="BB95" s="719"/>
      <c r="BC95" s="719"/>
      <c r="BD95" s="719"/>
      <c r="BE95" s="719"/>
      <c r="BF95" s="720"/>
      <c r="BG95" s="721">
        <f t="shared" si="9"/>
        <v>1030.3333333333333</v>
      </c>
      <c r="BH95" s="722"/>
      <c r="BI95" s="722"/>
      <c r="BJ95" s="722"/>
      <c r="BK95" s="722"/>
      <c r="BL95" s="722"/>
      <c r="BM95" s="722"/>
      <c r="BN95" s="722"/>
      <c r="BO95" s="723">
        <f t="shared" si="14"/>
        <v>10162.191780821919</v>
      </c>
      <c r="BP95" s="724"/>
      <c r="BQ95" s="724"/>
      <c r="BR95" s="724"/>
      <c r="BS95" s="724"/>
      <c r="BT95" s="724"/>
      <c r="BU95" s="724"/>
      <c r="BV95" s="725"/>
      <c r="BW95" s="726"/>
      <c r="BX95" s="726"/>
      <c r="BY95" s="726"/>
      <c r="BZ95" s="726"/>
      <c r="CA95" s="726"/>
      <c r="CB95" s="726"/>
      <c r="CC95" s="726"/>
      <c r="CD95" s="726"/>
      <c r="CE95" s="726"/>
      <c r="CF95" s="726"/>
      <c r="CG95" s="726"/>
      <c r="CH95" s="726"/>
      <c r="CI95" s="726"/>
      <c r="CJ95" s="726"/>
      <c r="CK95" s="726"/>
      <c r="CL95" s="726"/>
      <c r="CM95" s="726"/>
      <c r="CN95" s="726"/>
      <c r="CO95" s="726"/>
      <c r="CP95" s="726"/>
      <c r="CQ95" s="726"/>
      <c r="CR95" s="726"/>
      <c r="CS95" s="726"/>
      <c r="CT95" s="726"/>
      <c r="CU95" s="726"/>
      <c r="CV95" s="717">
        <f t="shared" si="15"/>
        <v>85376.525114155244</v>
      </c>
      <c r="CW95" s="717"/>
      <c r="CX95" s="717"/>
      <c r="CY95" s="717"/>
      <c r="CZ95" s="717"/>
      <c r="DA95" s="717"/>
      <c r="DB95" s="717"/>
      <c r="DC95" s="717"/>
      <c r="DD95" s="717"/>
      <c r="DE95" s="727"/>
    </row>
    <row r="96" spans="1:109" s="2" customFormat="1" ht="23.25" customHeight="1" x14ac:dyDescent="0.2">
      <c r="A96" s="709" t="s">
        <v>1429</v>
      </c>
      <c r="B96" s="710"/>
      <c r="C96" s="710"/>
      <c r="D96" s="710"/>
      <c r="E96" s="710"/>
      <c r="F96" s="710"/>
      <c r="G96" s="710"/>
      <c r="H96" s="710"/>
      <c r="I96" s="710"/>
      <c r="J96" s="710"/>
      <c r="K96" s="710"/>
      <c r="L96" s="710"/>
      <c r="M96" s="710"/>
      <c r="N96" s="710"/>
      <c r="O96" s="710"/>
      <c r="P96" s="711" t="s">
        <v>1431</v>
      </c>
      <c r="Q96" s="711"/>
      <c r="R96" s="711"/>
      <c r="S96" s="711"/>
      <c r="T96" s="711"/>
      <c r="U96" s="711"/>
      <c r="V96" s="711"/>
      <c r="W96" s="711"/>
      <c r="X96" s="711"/>
      <c r="Y96" s="711"/>
      <c r="Z96" s="711"/>
      <c r="AA96" s="711"/>
      <c r="AB96" s="711"/>
      <c r="AC96" s="711"/>
      <c r="AD96" s="712"/>
      <c r="AE96" s="712"/>
      <c r="AF96" s="712"/>
      <c r="AG96" s="713">
        <v>1</v>
      </c>
      <c r="AH96" s="713"/>
      <c r="AI96" s="713"/>
      <c r="AJ96" s="713"/>
      <c r="AK96" s="714">
        <v>5620</v>
      </c>
      <c r="AL96" s="715"/>
      <c r="AM96" s="715"/>
      <c r="AN96" s="715"/>
      <c r="AO96" s="715"/>
      <c r="AP96" s="716"/>
      <c r="AQ96" s="717">
        <f t="shared" si="13"/>
        <v>67440</v>
      </c>
      <c r="AR96" s="717"/>
      <c r="AS96" s="717"/>
      <c r="AT96" s="717"/>
      <c r="AU96" s="717"/>
      <c r="AV96" s="717"/>
      <c r="AW96" s="717"/>
      <c r="AX96" s="717"/>
      <c r="AY96" s="718"/>
      <c r="AZ96" s="719"/>
      <c r="BA96" s="719"/>
      <c r="BB96" s="719"/>
      <c r="BC96" s="719"/>
      <c r="BD96" s="719"/>
      <c r="BE96" s="719"/>
      <c r="BF96" s="720"/>
      <c r="BG96" s="721">
        <f t="shared" si="9"/>
        <v>936.66666666666674</v>
      </c>
      <c r="BH96" s="722"/>
      <c r="BI96" s="722"/>
      <c r="BJ96" s="722"/>
      <c r="BK96" s="722"/>
      <c r="BL96" s="722"/>
      <c r="BM96" s="722"/>
      <c r="BN96" s="722"/>
      <c r="BO96" s="723">
        <f t="shared" si="14"/>
        <v>9238.3561643835619</v>
      </c>
      <c r="BP96" s="724"/>
      <c r="BQ96" s="724"/>
      <c r="BR96" s="724"/>
      <c r="BS96" s="724"/>
      <c r="BT96" s="724"/>
      <c r="BU96" s="724"/>
      <c r="BV96" s="725"/>
      <c r="BW96" s="726"/>
      <c r="BX96" s="726"/>
      <c r="BY96" s="726"/>
      <c r="BZ96" s="726"/>
      <c r="CA96" s="726"/>
      <c r="CB96" s="726"/>
      <c r="CC96" s="726"/>
      <c r="CD96" s="726"/>
      <c r="CE96" s="726"/>
      <c r="CF96" s="726"/>
      <c r="CG96" s="726"/>
      <c r="CH96" s="726"/>
      <c r="CI96" s="726"/>
      <c r="CJ96" s="726"/>
      <c r="CK96" s="726"/>
      <c r="CL96" s="726"/>
      <c r="CM96" s="726"/>
      <c r="CN96" s="726"/>
      <c r="CO96" s="726"/>
      <c r="CP96" s="726"/>
      <c r="CQ96" s="726"/>
      <c r="CR96" s="726"/>
      <c r="CS96" s="726"/>
      <c r="CT96" s="726"/>
      <c r="CU96" s="726"/>
      <c r="CV96" s="717">
        <f t="shared" si="15"/>
        <v>77615.022831050228</v>
      </c>
      <c r="CW96" s="717"/>
      <c r="CX96" s="717"/>
      <c r="CY96" s="717"/>
      <c r="CZ96" s="717"/>
      <c r="DA96" s="717"/>
      <c r="DB96" s="717"/>
      <c r="DC96" s="717"/>
      <c r="DD96" s="717"/>
      <c r="DE96" s="727"/>
    </row>
    <row r="97" spans="1:109" s="2" customFormat="1" ht="23.25" customHeight="1" x14ac:dyDescent="0.2">
      <c r="A97" s="709" t="s">
        <v>1410</v>
      </c>
      <c r="B97" s="710"/>
      <c r="C97" s="710"/>
      <c r="D97" s="710"/>
      <c r="E97" s="710"/>
      <c r="F97" s="710"/>
      <c r="G97" s="710"/>
      <c r="H97" s="710"/>
      <c r="I97" s="710"/>
      <c r="J97" s="710"/>
      <c r="K97" s="710"/>
      <c r="L97" s="710"/>
      <c r="M97" s="710"/>
      <c r="N97" s="710"/>
      <c r="O97" s="710"/>
      <c r="P97" s="711" t="s">
        <v>1431</v>
      </c>
      <c r="Q97" s="711"/>
      <c r="R97" s="711"/>
      <c r="S97" s="711"/>
      <c r="T97" s="711"/>
      <c r="U97" s="711"/>
      <c r="V97" s="711"/>
      <c r="W97" s="711"/>
      <c r="X97" s="711"/>
      <c r="Y97" s="711"/>
      <c r="Z97" s="711"/>
      <c r="AA97" s="711"/>
      <c r="AB97" s="711"/>
      <c r="AC97" s="711"/>
      <c r="AD97" s="712"/>
      <c r="AE97" s="712"/>
      <c r="AF97" s="712"/>
      <c r="AG97" s="713">
        <v>1</v>
      </c>
      <c r="AH97" s="713"/>
      <c r="AI97" s="713"/>
      <c r="AJ97" s="713"/>
      <c r="AK97" s="714">
        <v>4780</v>
      </c>
      <c r="AL97" s="715"/>
      <c r="AM97" s="715"/>
      <c r="AN97" s="715"/>
      <c r="AO97" s="715"/>
      <c r="AP97" s="716"/>
      <c r="AQ97" s="717">
        <f t="shared" si="13"/>
        <v>57360</v>
      </c>
      <c r="AR97" s="717"/>
      <c r="AS97" s="717"/>
      <c r="AT97" s="717"/>
      <c r="AU97" s="717"/>
      <c r="AV97" s="717"/>
      <c r="AW97" s="717"/>
      <c r="AX97" s="717"/>
      <c r="AY97" s="718"/>
      <c r="AZ97" s="719"/>
      <c r="BA97" s="719"/>
      <c r="BB97" s="719"/>
      <c r="BC97" s="719"/>
      <c r="BD97" s="719"/>
      <c r="BE97" s="719"/>
      <c r="BF97" s="720"/>
      <c r="BG97" s="721">
        <f t="shared" si="9"/>
        <v>796.66666666666674</v>
      </c>
      <c r="BH97" s="722"/>
      <c r="BI97" s="722"/>
      <c r="BJ97" s="722"/>
      <c r="BK97" s="722"/>
      <c r="BL97" s="722"/>
      <c r="BM97" s="722"/>
      <c r="BN97" s="722"/>
      <c r="BO97" s="723">
        <f t="shared" si="14"/>
        <v>7857.534246575342</v>
      </c>
      <c r="BP97" s="724"/>
      <c r="BQ97" s="724"/>
      <c r="BR97" s="724"/>
      <c r="BS97" s="724"/>
      <c r="BT97" s="724"/>
      <c r="BU97" s="724"/>
      <c r="BV97" s="725"/>
      <c r="BW97" s="726"/>
      <c r="BX97" s="726"/>
      <c r="BY97" s="726"/>
      <c r="BZ97" s="726"/>
      <c r="CA97" s="726"/>
      <c r="CB97" s="726"/>
      <c r="CC97" s="726"/>
      <c r="CD97" s="726"/>
      <c r="CE97" s="726"/>
      <c r="CF97" s="726"/>
      <c r="CG97" s="726"/>
      <c r="CH97" s="726"/>
      <c r="CI97" s="726"/>
      <c r="CJ97" s="726"/>
      <c r="CK97" s="726"/>
      <c r="CL97" s="726"/>
      <c r="CM97" s="726"/>
      <c r="CN97" s="726"/>
      <c r="CO97" s="726"/>
      <c r="CP97" s="726"/>
      <c r="CQ97" s="726"/>
      <c r="CR97" s="726"/>
      <c r="CS97" s="726"/>
      <c r="CT97" s="726"/>
      <c r="CU97" s="726"/>
      <c r="CV97" s="717">
        <f t="shared" si="15"/>
        <v>66014.200913242006</v>
      </c>
      <c r="CW97" s="717"/>
      <c r="CX97" s="717"/>
      <c r="CY97" s="717"/>
      <c r="CZ97" s="717"/>
      <c r="DA97" s="717"/>
      <c r="DB97" s="717"/>
      <c r="DC97" s="717"/>
      <c r="DD97" s="717"/>
      <c r="DE97" s="727"/>
    </row>
    <row r="98" spans="1:109" s="2" customFormat="1" ht="23.25" customHeight="1" x14ac:dyDescent="0.2">
      <c r="A98" s="709" t="s">
        <v>1432</v>
      </c>
      <c r="B98" s="710"/>
      <c r="C98" s="710"/>
      <c r="D98" s="710"/>
      <c r="E98" s="710"/>
      <c r="F98" s="710"/>
      <c r="G98" s="710"/>
      <c r="H98" s="710"/>
      <c r="I98" s="710"/>
      <c r="J98" s="710"/>
      <c r="K98" s="710"/>
      <c r="L98" s="710"/>
      <c r="M98" s="710"/>
      <c r="N98" s="710"/>
      <c r="O98" s="710"/>
      <c r="P98" s="711" t="s">
        <v>1435</v>
      </c>
      <c r="Q98" s="711"/>
      <c r="R98" s="711"/>
      <c r="S98" s="711"/>
      <c r="T98" s="711"/>
      <c r="U98" s="711"/>
      <c r="V98" s="711"/>
      <c r="W98" s="711"/>
      <c r="X98" s="711"/>
      <c r="Y98" s="711"/>
      <c r="Z98" s="711"/>
      <c r="AA98" s="711"/>
      <c r="AB98" s="711"/>
      <c r="AC98" s="711"/>
      <c r="AD98" s="712"/>
      <c r="AE98" s="712"/>
      <c r="AF98" s="712"/>
      <c r="AG98" s="713">
        <v>1</v>
      </c>
      <c r="AH98" s="713"/>
      <c r="AI98" s="713"/>
      <c r="AJ98" s="713"/>
      <c r="AK98" s="714">
        <v>13589</v>
      </c>
      <c r="AL98" s="715"/>
      <c r="AM98" s="715"/>
      <c r="AN98" s="715"/>
      <c r="AO98" s="715"/>
      <c r="AP98" s="716"/>
      <c r="AQ98" s="717">
        <f t="shared" si="13"/>
        <v>163068</v>
      </c>
      <c r="AR98" s="717"/>
      <c r="AS98" s="717"/>
      <c r="AT98" s="717"/>
      <c r="AU98" s="717"/>
      <c r="AV98" s="717"/>
      <c r="AW98" s="717"/>
      <c r="AX98" s="717"/>
      <c r="AY98" s="718"/>
      <c r="AZ98" s="719"/>
      <c r="BA98" s="719"/>
      <c r="BB98" s="719"/>
      <c r="BC98" s="719"/>
      <c r="BD98" s="719"/>
      <c r="BE98" s="719"/>
      <c r="BF98" s="720"/>
      <c r="BG98" s="721">
        <f t="shared" si="9"/>
        <v>2264.833333333333</v>
      </c>
      <c r="BH98" s="722"/>
      <c r="BI98" s="722"/>
      <c r="BJ98" s="722"/>
      <c r="BK98" s="722"/>
      <c r="BL98" s="722"/>
      <c r="BM98" s="722"/>
      <c r="BN98" s="722"/>
      <c r="BO98" s="723">
        <f t="shared" si="14"/>
        <v>22338.082191780821</v>
      </c>
      <c r="BP98" s="724"/>
      <c r="BQ98" s="724"/>
      <c r="BR98" s="724"/>
      <c r="BS98" s="724"/>
      <c r="BT98" s="724"/>
      <c r="BU98" s="724"/>
      <c r="BV98" s="725"/>
      <c r="BW98" s="726"/>
      <c r="BX98" s="726"/>
      <c r="BY98" s="726"/>
      <c r="BZ98" s="726"/>
      <c r="CA98" s="726"/>
      <c r="CB98" s="726"/>
      <c r="CC98" s="726"/>
      <c r="CD98" s="726"/>
      <c r="CE98" s="726"/>
      <c r="CF98" s="726"/>
      <c r="CG98" s="726"/>
      <c r="CH98" s="726"/>
      <c r="CI98" s="726"/>
      <c r="CJ98" s="726"/>
      <c r="CK98" s="726"/>
      <c r="CL98" s="726"/>
      <c r="CM98" s="726"/>
      <c r="CN98" s="726"/>
      <c r="CO98" s="726"/>
      <c r="CP98" s="726"/>
      <c r="CQ98" s="726"/>
      <c r="CR98" s="726"/>
      <c r="CS98" s="726"/>
      <c r="CT98" s="726"/>
      <c r="CU98" s="726"/>
      <c r="CV98" s="717">
        <f t="shared" si="15"/>
        <v>187670.91552511416</v>
      </c>
      <c r="CW98" s="717"/>
      <c r="CX98" s="717"/>
      <c r="CY98" s="717"/>
      <c r="CZ98" s="717"/>
      <c r="DA98" s="717"/>
      <c r="DB98" s="717"/>
      <c r="DC98" s="717"/>
      <c r="DD98" s="717"/>
      <c r="DE98" s="727"/>
    </row>
    <row r="99" spans="1:109" s="2" customFormat="1" ht="23.25" customHeight="1" x14ac:dyDescent="0.2">
      <c r="A99" s="709" t="s">
        <v>1433</v>
      </c>
      <c r="B99" s="710"/>
      <c r="C99" s="710"/>
      <c r="D99" s="710"/>
      <c r="E99" s="710"/>
      <c r="F99" s="710"/>
      <c r="G99" s="710"/>
      <c r="H99" s="710"/>
      <c r="I99" s="710"/>
      <c r="J99" s="710"/>
      <c r="K99" s="710"/>
      <c r="L99" s="710"/>
      <c r="M99" s="710"/>
      <c r="N99" s="710"/>
      <c r="O99" s="710"/>
      <c r="P99" s="711" t="s">
        <v>1435</v>
      </c>
      <c r="Q99" s="711"/>
      <c r="R99" s="711"/>
      <c r="S99" s="711"/>
      <c r="T99" s="711"/>
      <c r="U99" s="711"/>
      <c r="V99" s="711"/>
      <c r="W99" s="711"/>
      <c r="X99" s="711"/>
      <c r="Y99" s="711"/>
      <c r="Z99" s="711"/>
      <c r="AA99" s="711"/>
      <c r="AB99" s="711"/>
      <c r="AC99" s="711"/>
      <c r="AD99" s="712"/>
      <c r="AE99" s="712"/>
      <c r="AF99" s="712"/>
      <c r="AG99" s="713">
        <v>1</v>
      </c>
      <c r="AH99" s="713"/>
      <c r="AI99" s="713"/>
      <c r="AJ99" s="713"/>
      <c r="AK99" s="714">
        <v>8685</v>
      </c>
      <c r="AL99" s="715"/>
      <c r="AM99" s="715"/>
      <c r="AN99" s="715"/>
      <c r="AO99" s="715"/>
      <c r="AP99" s="716"/>
      <c r="AQ99" s="717">
        <f t="shared" ref="AQ99:AQ113" si="16">AG99*AK99*12</f>
        <v>104220</v>
      </c>
      <c r="AR99" s="717"/>
      <c r="AS99" s="717"/>
      <c r="AT99" s="717"/>
      <c r="AU99" s="717"/>
      <c r="AV99" s="717"/>
      <c r="AW99" s="717"/>
      <c r="AX99" s="717"/>
      <c r="AY99" s="718"/>
      <c r="AZ99" s="719"/>
      <c r="BA99" s="719"/>
      <c r="BB99" s="719"/>
      <c r="BC99" s="719"/>
      <c r="BD99" s="719"/>
      <c r="BE99" s="719"/>
      <c r="BF99" s="720"/>
      <c r="BG99" s="721">
        <f t="shared" si="9"/>
        <v>1447.5</v>
      </c>
      <c r="BH99" s="722"/>
      <c r="BI99" s="722"/>
      <c r="BJ99" s="722"/>
      <c r="BK99" s="722"/>
      <c r="BL99" s="722"/>
      <c r="BM99" s="722"/>
      <c r="BN99" s="722"/>
      <c r="BO99" s="723">
        <f t="shared" ref="BO99:BO113" si="17">AQ99/365*50</f>
        <v>14276.712328767124</v>
      </c>
      <c r="BP99" s="724"/>
      <c r="BQ99" s="724"/>
      <c r="BR99" s="724"/>
      <c r="BS99" s="724"/>
      <c r="BT99" s="724"/>
      <c r="BU99" s="724"/>
      <c r="BV99" s="725"/>
      <c r="BW99" s="726"/>
      <c r="BX99" s="726"/>
      <c r="BY99" s="726"/>
      <c r="BZ99" s="726"/>
      <c r="CA99" s="726"/>
      <c r="CB99" s="726"/>
      <c r="CC99" s="726"/>
      <c r="CD99" s="726"/>
      <c r="CE99" s="726"/>
      <c r="CF99" s="726"/>
      <c r="CG99" s="726"/>
      <c r="CH99" s="726"/>
      <c r="CI99" s="726"/>
      <c r="CJ99" s="726"/>
      <c r="CK99" s="726"/>
      <c r="CL99" s="726"/>
      <c r="CM99" s="726"/>
      <c r="CN99" s="726"/>
      <c r="CO99" s="726"/>
      <c r="CP99" s="726"/>
      <c r="CQ99" s="726"/>
      <c r="CR99" s="726"/>
      <c r="CS99" s="726"/>
      <c r="CT99" s="726"/>
      <c r="CU99" s="726"/>
      <c r="CV99" s="717">
        <f t="shared" ref="CV99:CV113" si="18">SUM(AQ99:CU99)</f>
        <v>119944.21232876713</v>
      </c>
      <c r="CW99" s="717"/>
      <c r="CX99" s="717"/>
      <c r="CY99" s="717"/>
      <c r="CZ99" s="717"/>
      <c r="DA99" s="717"/>
      <c r="DB99" s="717"/>
      <c r="DC99" s="717"/>
      <c r="DD99" s="717"/>
      <c r="DE99" s="727"/>
    </row>
    <row r="100" spans="1:109" s="2" customFormat="1" ht="23.25" customHeight="1" x14ac:dyDescent="0.2">
      <c r="A100" s="709" t="s">
        <v>1365</v>
      </c>
      <c r="B100" s="710"/>
      <c r="C100" s="710"/>
      <c r="D100" s="710"/>
      <c r="E100" s="710"/>
      <c r="F100" s="710"/>
      <c r="G100" s="710"/>
      <c r="H100" s="710"/>
      <c r="I100" s="710"/>
      <c r="J100" s="710"/>
      <c r="K100" s="710"/>
      <c r="L100" s="710"/>
      <c r="M100" s="710"/>
      <c r="N100" s="710"/>
      <c r="O100" s="710"/>
      <c r="P100" s="711" t="s">
        <v>1435</v>
      </c>
      <c r="Q100" s="711"/>
      <c r="R100" s="711"/>
      <c r="S100" s="711"/>
      <c r="T100" s="711"/>
      <c r="U100" s="711"/>
      <c r="V100" s="711"/>
      <c r="W100" s="711"/>
      <c r="X100" s="711"/>
      <c r="Y100" s="711"/>
      <c r="Z100" s="711"/>
      <c r="AA100" s="711"/>
      <c r="AB100" s="711"/>
      <c r="AC100" s="711"/>
      <c r="AD100" s="712"/>
      <c r="AE100" s="712"/>
      <c r="AF100" s="712"/>
      <c r="AG100" s="713">
        <v>1</v>
      </c>
      <c r="AH100" s="713"/>
      <c r="AI100" s="713"/>
      <c r="AJ100" s="713"/>
      <c r="AK100" s="714">
        <v>6670</v>
      </c>
      <c r="AL100" s="715"/>
      <c r="AM100" s="715"/>
      <c r="AN100" s="715"/>
      <c r="AO100" s="715"/>
      <c r="AP100" s="716"/>
      <c r="AQ100" s="717">
        <f t="shared" si="16"/>
        <v>80040</v>
      </c>
      <c r="AR100" s="717"/>
      <c r="AS100" s="717"/>
      <c r="AT100" s="717"/>
      <c r="AU100" s="717"/>
      <c r="AV100" s="717"/>
      <c r="AW100" s="717"/>
      <c r="AX100" s="717"/>
      <c r="AY100" s="718"/>
      <c r="AZ100" s="719"/>
      <c r="BA100" s="719"/>
      <c r="BB100" s="719"/>
      <c r="BC100" s="719"/>
      <c r="BD100" s="719"/>
      <c r="BE100" s="719"/>
      <c r="BF100" s="720"/>
      <c r="BG100" s="721">
        <f t="shared" si="9"/>
        <v>1111.6666666666667</v>
      </c>
      <c r="BH100" s="722"/>
      <c r="BI100" s="722"/>
      <c r="BJ100" s="722"/>
      <c r="BK100" s="722"/>
      <c r="BL100" s="722"/>
      <c r="BM100" s="722"/>
      <c r="BN100" s="722"/>
      <c r="BO100" s="723">
        <f t="shared" si="17"/>
        <v>10964.383561643835</v>
      </c>
      <c r="BP100" s="724"/>
      <c r="BQ100" s="724"/>
      <c r="BR100" s="724"/>
      <c r="BS100" s="724"/>
      <c r="BT100" s="724"/>
      <c r="BU100" s="724"/>
      <c r="BV100" s="725"/>
      <c r="BW100" s="726"/>
      <c r="BX100" s="726"/>
      <c r="BY100" s="726"/>
      <c r="BZ100" s="726"/>
      <c r="CA100" s="726"/>
      <c r="CB100" s="726"/>
      <c r="CC100" s="726"/>
      <c r="CD100" s="726"/>
      <c r="CE100" s="726"/>
      <c r="CF100" s="726"/>
      <c r="CG100" s="726"/>
      <c r="CH100" s="726"/>
      <c r="CI100" s="726"/>
      <c r="CJ100" s="726"/>
      <c r="CK100" s="726"/>
      <c r="CL100" s="726"/>
      <c r="CM100" s="726"/>
      <c r="CN100" s="726"/>
      <c r="CO100" s="726"/>
      <c r="CP100" s="726"/>
      <c r="CQ100" s="726"/>
      <c r="CR100" s="726"/>
      <c r="CS100" s="726"/>
      <c r="CT100" s="726"/>
      <c r="CU100" s="726"/>
      <c r="CV100" s="717">
        <f t="shared" si="18"/>
        <v>92116.050228310502</v>
      </c>
      <c r="CW100" s="717"/>
      <c r="CX100" s="717"/>
      <c r="CY100" s="717"/>
      <c r="CZ100" s="717"/>
      <c r="DA100" s="717"/>
      <c r="DB100" s="717"/>
      <c r="DC100" s="717"/>
      <c r="DD100" s="717"/>
      <c r="DE100" s="727"/>
    </row>
    <row r="101" spans="1:109" s="2" customFormat="1" ht="23.25" customHeight="1" x14ac:dyDescent="0.2">
      <c r="A101" s="709" t="s">
        <v>1434</v>
      </c>
      <c r="B101" s="710"/>
      <c r="C101" s="710"/>
      <c r="D101" s="710"/>
      <c r="E101" s="710"/>
      <c r="F101" s="710"/>
      <c r="G101" s="710"/>
      <c r="H101" s="710"/>
      <c r="I101" s="710"/>
      <c r="J101" s="710"/>
      <c r="K101" s="710"/>
      <c r="L101" s="710"/>
      <c r="M101" s="710"/>
      <c r="N101" s="710"/>
      <c r="O101" s="710"/>
      <c r="P101" s="711" t="s">
        <v>1435</v>
      </c>
      <c r="Q101" s="711"/>
      <c r="R101" s="711"/>
      <c r="S101" s="711"/>
      <c r="T101" s="711"/>
      <c r="U101" s="711"/>
      <c r="V101" s="711"/>
      <c r="W101" s="711"/>
      <c r="X101" s="711"/>
      <c r="Y101" s="711"/>
      <c r="Z101" s="711"/>
      <c r="AA101" s="711"/>
      <c r="AB101" s="711"/>
      <c r="AC101" s="711"/>
      <c r="AD101" s="712"/>
      <c r="AE101" s="712"/>
      <c r="AF101" s="712"/>
      <c r="AG101" s="713">
        <v>1</v>
      </c>
      <c r="AH101" s="713"/>
      <c r="AI101" s="713"/>
      <c r="AJ101" s="713"/>
      <c r="AK101" s="714">
        <v>4594</v>
      </c>
      <c r="AL101" s="715"/>
      <c r="AM101" s="715"/>
      <c r="AN101" s="715"/>
      <c r="AO101" s="715"/>
      <c r="AP101" s="716"/>
      <c r="AQ101" s="717">
        <f t="shared" si="16"/>
        <v>55128</v>
      </c>
      <c r="AR101" s="717"/>
      <c r="AS101" s="717"/>
      <c r="AT101" s="717"/>
      <c r="AU101" s="717"/>
      <c r="AV101" s="717"/>
      <c r="AW101" s="717"/>
      <c r="AX101" s="717"/>
      <c r="AY101" s="718"/>
      <c r="AZ101" s="719"/>
      <c r="BA101" s="719"/>
      <c r="BB101" s="719"/>
      <c r="BC101" s="719"/>
      <c r="BD101" s="719"/>
      <c r="BE101" s="719"/>
      <c r="BF101" s="720"/>
      <c r="BG101" s="721">
        <f t="shared" si="9"/>
        <v>765.66666666666663</v>
      </c>
      <c r="BH101" s="722"/>
      <c r="BI101" s="722"/>
      <c r="BJ101" s="722"/>
      <c r="BK101" s="722"/>
      <c r="BL101" s="722"/>
      <c r="BM101" s="722"/>
      <c r="BN101" s="722"/>
      <c r="BO101" s="723">
        <f t="shared" si="17"/>
        <v>7551.7808219178078</v>
      </c>
      <c r="BP101" s="724"/>
      <c r="BQ101" s="724"/>
      <c r="BR101" s="724"/>
      <c r="BS101" s="724"/>
      <c r="BT101" s="724"/>
      <c r="BU101" s="724"/>
      <c r="BV101" s="725"/>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S101" s="726"/>
      <c r="CT101" s="726"/>
      <c r="CU101" s="726"/>
      <c r="CV101" s="717">
        <f t="shared" si="18"/>
        <v>63445.447488584468</v>
      </c>
      <c r="CW101" s="717"/>
      <c r="CX101" s="717"/>
      <c r="CY101" s="717"/>
      <c r="CZ101" s="717"/>
      <c r="DA101" s="717"/>
      <c r="DB101" s="717"/>
      <c r="DC101" s="717"/>
      <c r="DD101" s="717"/>
      <c r="DE101" s="727"/>
    </row>
    <row r="102" spans="1:109" s="2" customFormat="1" ht="23.25" customHeight="1" x14ac:dyDescent="0.2">
      <c r="A102" s="709" t="s">
        <v>1387</v>
      </c>
      <c r="B102" s="710"/>
      <c r="C102" s="710"/>
      <c r="D102" s="710"/>
      <c r="E102" s="710"/>
      <c r="F102" s="710"/>
      <c r="G102" s="710"/>
      <c r="H102" s="710"/>
      <c r="I102" s="710"/>
      <c r="J102" s="710"/>
      <c r="K102" s="710"/>
      <c r="L102" s="710"/>
      <c r="M102" s="710"/>
      <c r="N102" s="710"/>
      <c r="O102" s="710"/>
      <c r="P102" s="711" t="s">
        <v>1436</v>
      </c>
      <c r="Q102" s="711"/>
      <c r="R102" s="711"/>
      <c r="S102" s="711"/>
      <c r="T102" s="711"/>
      <c r="U102" s="711"/>
      <c r="V102" s="711"/>
      <c r="W102" s="711"/>
      <c r="X102" s="711"/>
      <c r="Y102" s="711"/>
      <c r="Z102" s="711"/>
      <c r="AA102" s="711"/>
      <c r="AB102" s="711"/>
      <c r="AC102" s="711"/>
      <c r="AD102" s="712"/>
      <c r="AE102" s="712"/>
      <c r="AF102" s="712"/>
      <c r="AG102" s="713">
        <v>1</v>
      </c>
      <c r="AH102" s="713"/>
      <c r="AI102" s="713"/>
      <c r="AJ102" s="713"/>
      <c r="AK102" s="714">
        <v>16311</v>
      </c>
      <c r="AL102" s="715"/>
      <c r="AM102" s="715"/>
      <c r="AN102" s="715"/>
      <c r="AO102" s="715"/>
      <c r="AP102" s="716"/>
      <c r="AQ102" s="717">
        <f t="shared" si="16"/>
        <v>195732</v>
      </c>
      <c r="AR102" s="717"/>
      <c r="AS102" s="717"/>
      <c r="AT102" s="717"/>
      <c r="AU102" s="717"/>
      <c r="AV102" s="717"/>
      <c r="AW102" s="717"/>
      <c r="AX102" s="717"/>
      <c r="AY102" s="718"/>
      <c r="AZ102" s="719"/>
      <c r="BA102" s="719"/>
      <c r="BB102" s="719"/>
      <c r="BC102" s="719"/>
      <c r="BD102" s="719"/>
      <c r="BE102" s="719"/>
      <c r="BF102" s="720"/>
      <c r="BG102" s="721">
        <f t="shared" si="9"/>
        <v>2718.5</v>
      </c>
      <c r="BH102" s="722"/>
      <c r="BI102" s="722"/>
      <c r="BJ102" s="722"/>
      <c r="BK102" s="722"/>
      <c r="BL102" s="722"/>
      <c r="BM102" s="722"/>
      <c r="BN102" s="722"/>
      <c r="BO102" s="723">
        <f t="shared" si="17"/>
        <v>26812.602739726026</v>
      </c>
      <c r="BP102" s="724"/>
      <c r="BQ102" s="724"/>
      <c r="BR102" s="724"/>
      <c r="BS102" s="724"/>
      <c r="BT102" s="724"/>
      <c r="BU102" s="724"/>
      <c r="BV102" s="725"/>
      <c r="BW102" s="726"/>
      <c r="BX102" s="726"/>
      <c r="BY102" s="726"/>
      <c r="BZ102" s="726"/>
      <c r="CA102" s="726"/>
      <c r="CB102" s="726"/>
      <c r="CC102" s="726"/>
      <c r="CD102" s="726"/>
      <c r="CE102" s="726"/>
      <c r="CF102" s="726"/>
      <c r="CG102" s="726"/>
      <c r="CH102" s="726"/>
      <c r="CI102" s="726"/>
      <c r="CJ102" s="726"/>
      <c r="CK102" s="726"/>
      <c r="CL102" s="726"/>
      <c r="CM102" s="726"/>
      <c r="CN102" s="726"/>
      <c r="CO102" s="726"/>
      <c r="CP102" s="726"/>
      <c r="CQ102" s="726"/>
      <c r="CR102" s="726"/>
      <c r="CS102" s="726"/>
      <c r="CT102" s="726"/>
      <c r="CU102" s="726"/>
      <c r="CV102" s="717">
        <f t="shared" si="18"/>
        <v>225263.10273972602</v>
      </c>
      <c r="CW102" s="717"/>
      <c r="CX102" s="717"/>
      <c r="CY102" s="717"/>
      <c r="CZ102" s="717"/>
      <c r="DA102" s="717"/>
      <c r="DB102" s="717"/>
      <c r="DC102" s="717"/>
      <c r="DD102" s="717"/>
      <c r="DE102" s="727"/>
    </row>
    <row r="103" spans="1:109" s="2" customFormat="1" ht="23.25" customHeight="1" x14ac:dyDescent="0.2">
      <c r="A103" s="709" t="s">
        <v>1437</v>
      </c>
      <c r="B103" s="710"/>
      <c r="C103" s="710"/>
      <c r="D103" s="710"/>
      <c r="E103" s="710"/>
      <c r="F103" s="710"/>
      <c r="G103" s="710"/>
      <c r="H103" s="710"/>
      <c r="I103" s="710"/>
      <c r="J103" s="710"/>
      <c r="K103" s="710"/>
      <c r="L103" s="710"/>
      <c r="M103" s="710"/>
      <c r="N103" s="710"/>
      <c r="O103" s="710"/>
      <c r="P103" s="711" t="s">
        <v>1436</v>
      </c>
      <c r="Q103" s="711"/>
      <c r="R103" s="711"/>
      <c r="S103" s="711"/>
      <c r="T103" s="711"/>
      <c r="U103" s="711"/>
      <c r="V103" s="711"/>
      <c r="W103" s="711"/>
      <c r="X103" s="711"/>
      <c r="Y103" s="711"/>
      <c r="Z103" s="711"/>
      <c r="AA103" s="711"/>
      <c r="AB103" s="711"/>
      <c r="AC103" s="711"/>
      <c r="AD103" s="712"/>
      <c r="AE103" s="712"/>
      <c r="AF103" s="712"/>
      <c r="AG103" s="713">
        <v>1</v>
      </c>
      <c r="AH103" s="713"/>
      <c r="AI103" s="713"/>
      <c r="AJ103" s="713"/>
      <c r="AK103" s="714">
        <v>9528</v>
      </c>
      <c r="AL103" s="715"/>
      <c r="AM103" s="715"/>
      <c r="AN103" s="715"/>
      <c r="AO103" s="715"/>
      <c r="AP103" s="716"/>
      <c r="AQ103" s="717">
        <f t="shared" si="16"/>
        <v>114336</v>
      </c>
      <c r="AR103" s="717"/>
      <c r="AS103" s="717"/>
      <c r="AT103" s="717"/>
      <c r="AU103" s="717"/>
      <c r="AV103" s="717"/>
      <c r="AW103" s="717"/>
      <c r="AX103" s="717"/>
      <c r="AY103" s="718"/>
      <c r="AZ103" s="719"/>
      <c r="BA103" s="719"/>
      <c r="BB103" s="719"/>
      <c r="BC103" s="719"/>
      <c r="BD103" s="719"/>
      <c r="BE103" s="719"/>
      <c r="BF103" s="720"/>
      <c r="BG103" s="721">
        <f t="shared" si="9"/>
        <v>1588</v>
      </c>
      <c r="BH103" s="722"/>
      <c r="BI103" s="722"/>
      <c r="BJ103" s="722"/>
      <c r="BK103" s="722"/>
      <c r="BL103" s="722"/>
      <c r="BM103" s="722"/>
      <c r="BN103" s="722"/>
      <c r="BO103" s="723">
        <f t="shared" si="17"/>
        <v>15662.465753424658</v>
      </c>
      <c r="BP103" s="724"/>
      <c r="BQ103" s="724"/>
      <c r="BR103" s="724"/>
      <c r="BS103" s="724"/>
      <c r="BT103" s="724"/>
      <c r="BU103" s="724"/>
      <c r="BV103" s="725"/>
      <c r="BW103" s="726"/>
      <c r="BX103" s="726"/>
      <c r="BY103" s="726"/>
      <c r="BZ103" s="726"/>
      <c r="CA103" s="726"/>
      <c r="CB103" s="726"/>
      <c r="CC103" s="726"/>
      <c r="CD103" s="726"/>
      <c r="CE103" s="726"/>
      <c r="CF103" s="726"/>
      <c r="CG103" s="726"/>
      <c r="CH103" s="726"/>
      <c r="CI103" s="726"/>
      <c r="CJ103" s="726"/>
      <c r="CK103" s="726"/>
      <c r="CL103" s="726"/>
      <c r="CM103" s="726"/>
      <c r="CN103" s="726"/>
      <c r="CO103" s="726"/>
      <c r="CP103" s="726"/>
      <c r="CQ103" s="726"/>
      <c r="CR103" s="726"/>
      <c r="CS103" s="726"/>
      <c r="CT103" s="726"/>
      <c r="CU103" s="726"/>
      <c r="CV103" s="717">
        <f t="shared" si="18"/>
        <v>131586.46575342465</v>
      </c>
      <c r="CW103" s="717"/>
      <c r="CX103" s="717"/>
      <c r="CY103" s="717"/>
      <c r="CZ103" s="717"/>
      <c r="DA103" s="717"/>
      <c r="DB103" s="717"/>
      <c r="DC103" s="717"/>
      <c r="DD103" s="717"/>
      <c r="DE103" s="727"/>
    </row>
    <row r="104" spans="1:109" s="2" customFormat="1" ht="23.25" customHeight="1" x14ac:dyDescent="0.2">
      <c r="A104" s="709" t="s">
        <v>1365</v>
      </c>
      <c r="B104" s="710"/>
      <c r="C104" s="710"/>
      <c r="D104" s="710"/>
      <c r="E104" s="710"/>
      <c r="F104" s="710"/>
      <c r="G104" s="710"/>
      <c r="H104" s="710"/>
      <c r="I104" s="710"/>
      <c r="J104" s="710"/>
      <c r="K104" s="710"/>
      <c r="L104" s="710"/>
      <c r="M104" s="710"/>
      <c r="N104" s="710"/>
      <c r="O104" s="710"/>
      <c r="P104" s="711" t="s">
        <v>1436</v>
      </c>
      <c r="Q104" s="711"/>
      <c r="R104" s="711"/>
      <c r="S104" s="711"/>
      <c r="T104" s="711"/>
      <c r="U104" s="711"/>
      <c r="V104" s="711"/>
      <c r="W104" s="711"/>
      <c r="X104" s="711"/>
      <c r="Y104" s="711"/>
      <c r="Z104" s="711"/>
      <c r="AA104" s="711"/>
      <c r="AB104" s="711"/>
      <c r="AC104" s="711"/>
      <c r="AD104" s="712"/>
      <c r="AE104" s="712"/>
      <c r="AF104" s="712"/>
      <c r="AG104" s="713">
        <v>2</v>
      </c>
      <c r="AH104" s="713"/>
      <c r="AI104" s="713"/>
      <c r="AJ104" s="713"/>
      <c r="AK104" s="714">
        <v>7884</v>
      </c>
      <c r="AL104" s="715"/>
      <c r="AM104" s="715"/>
      <c r="AN104" s="715"/>
      <c r="AO104" s="715"/>
      <c r="AP104" s="716"/>
      <c r="AQ104" s="717">
        <f t="shared" si="16"/>
        <v>189216</v>
      </c>
      <c r="AR104" s="717"/>
      <c r="AS104" s="717"/>
      <c r="AT104" s="717"/>
      <c r="AU104" s="717"/>
      <c r="AV104" s="717"/>
      <c r="AW104" s="717"/>
      <c r="AX104" s="717"/>
      <c r="AY104" s="718"/>
      <c r="AZ104" s="719"/>
      <c r="BA104" s="719"/>
      <c r="BB104" s="719"/>
      <c r="BC104" s="719"/>
      <c r="BD104" s="719"/>
      <c r="BE104" s="719"/>
      <c r="BF104" s="720"/>
      <c r="BG104" s="721">
        <f>AK104/2/15*10*25%*2*2</f>
        <v>2628</v>
      </c>
      <c r="BH104" s="722"/>
      <c r="BI104" s="722"/>
      <c r="BJ104" s="722"/>
      <c r="BK104" s="722"/>
      <c r="BL104" s="722"/>
      <c r="BM104" s="722"/>
      <c r="BN104" s="722"/>
      <c r="BO104" s="723">
        <f t="shared" si="17"/>
        <v>25920</v>
      </c>
      <c r="BP104" s="724"/>
      <c r="BQ104" s="724"/>
      <c r="BR104" s="724"/>
      <c r="BS104" s="724"/>
      <c r="BT104" s="724"/>
      <c r="BU104" s="724"/>
      <c r="BV104" s="725"/>
      <c r="BW104" s="726"/>
      <c r="BX104" s="726"/>
      <c r="BY104" s="726"/>
      <c r="BZ104" s="726"/>
      <c r="CA104" s="726"/>
      <c r="CB104" s="726"/>
      <c r="CC104" s="726"/>
      <c r="CD104" s="726"/>
      <c r="CE104" s="726"/>
      <c r="CF104" s="726"/>
      <c r="CG104" s="726"/>
      <c r="CH104" s="726"/>
      <c r="CI104" s="726"/>
      <c r="CJ104" s="726"/>
      <c r="CK104" s="726"/>
      <c r="CL104" s="726"/>
      <c r="CM104" s="726"/>
      <c r="CN104" s="726"/>
      <c r="CO104" s="726"/>
      <c r="CP104" s="726"/>
      <c r="CQ104" s="726"/>
      <c r="CR104" s="726"/>
      <c r="CS104" s="726"/>
      <c r="CT104" s="726"/>
      <c r="CU104" s="726"/>
      <c r="CV104" s="717">
        <f t="shared" si="18"/>
        <v>217764</v>
      </c>
      <c r="CW104" s="717"/>
      <c r="CX104" s="717"/>
      <c r="CY104" s="717"/>
      <c r="CZ104" s="717"/>
      <c r="DA104" s="717"/>
      <c r="DB104" s="717"/>
      <c r="DC104" s="717"/>
      <c r="DD104" s="717"/>
      <c r="DE104" s="727"/>
    </row>
    <row r="105" spans="1:109" s="2" customFormat="1" ht="23.25" customHeight="1" x14ac:dyDescent="0.2">
      <c r="A105" s="709" t="s">
        <v>1438</v>
      </c>
      <c r="B105" s="710"/>
      <c r="C105" s="710"/>
      <c r="D105" s="710"/>
      <c r="E105" s="710"/>
      <c r="F105" s="710"/>
      <c r="G105" s="710"/>
      <c r="H105" s="710"/>
      <c r="I105" s="710"/>
      <c r="J105" s="710"/>
      <c r="K105" s="710"/>
      <c r="L105" s="710"/>
      <c r="M105" s="710"/>
      <c r="N105" s="710"/>
      <c r="O105" s="710"/>
      <c r="P105" s="711" t="s">
        <v>1436</v>
      </c>
      <c r="Q105" s="711"/>
      <c r="R105" s="711"/>
      <c r="S105" s="711"/>
      <c r="T105" s="711"/>
      <c r="U105" s="711"/>
      <c r="V105" s="711"/>
      <c r="W105" s="711"/>
      <c r="X105" s="711"/>
      <c r="Y105" s="711"/>
      <c r="Z105" s="711"/>
      <c r="AA105" s="711"/>
      <c r="AB105" s="711"/>
      <c r="AC105" s="711"/>
      <c r="AD105" s="712"/>
      <c r="AE105" s="712"/>
      <c r="AF105" s="712"/>
      <c r="AG105" s="713">
        <v>6</v>
      </c>
      <c r="AH105" s="713"/>
      <c r="AI105" s="713"/>
      <c r="AJ105" s="713"/>
      <c r="AK105" s="714">
        <v>5420</v>
      </c>
      <c r="AL105" s="715"/>
      <c r="AM105" s="715"/>
      <c r="AN105" s="715"/>
      <c r="AO105" s="715"/>
      <c r="AP105" s="716"/>
      <c r="AQ105" s="717">
        <f t="shared" si="16"/>
        <v>390240</v>
      </c>
      <c r="AR105" s="717"/>
      <c r="AS105" s="717"/>
      <c r="AT105" s="717"/>
      <c r="AU105" s="717"/>
      <c r="AV105" s="717"/>
      <c r="AW105" s="717"/>
      <c r="AX105" s="717"/>
      <c r="AY105" s="718"/>
      <c r="AZ105" s="719"/>
      <c r="BA105" s="719"/>
      <c r="BB105" s="719"/>
      <c r="BC105" s="719"/>
      <c r="BD105" s="719"/>
      <c r="BE105" s="719"/>
      <c r="BF105" s="720"/>
      <c r="BG105" s="721">
        <f>AK105/2/15*10*25%*6*2</f>
        <v>5420</v>
      </c>
      <c r="BH105" s="722"/>
      <c r="BI105" s="722"/>
      <c r="BJ105" s="722"/>
      <c r="BK105" s="722"/>
      <c r="BL105" s="722"/>
      <c r="BM105" s="722"/>
      <c r="BN105" s="722"/>
      <c r="BO105" s="723">
        <f t="shared" si="17"/>
        <v>53457.534246575349</v>
      </c>
      <c r="BP105" s="724"/>
      <c r="BQ105" s="724"/>
      <c r="BR105" s="724"/>
      <c r="BS105" s="724"/>
      <c r="BT105" s="724"/>
      <c r="BU105" s="724"/>
      <c r="BV105" s="725"/>
      <c r="BW105" s="726"/>
      <c r="BX105" s="726"/>
      <c r="BY105" s="726"/>
      <c r="BZ105" s="726"/>
      <c r="CA105" s="726"/>
      <c r="CB105" s="726"/>
      <c r="CC105" s="726"/>
      <c r="CD105" s="726"/>
      <c r="CE105" s="726"/>
      <c r="CF105" s="726"/>
      <c r="CG105" s="726"/>
      <c r="CH105" s="726"/>
      <c r="CI105" s="726"/>
      <c r="CJ105" s="726"/>
      <c r="CK105" s="726"/>
      <c r="CL105" s="726"/>
      <c r="CM105" s="726"/>
      <c r="CN105" s="726"/>
      <c r="CO105" s="726"/>
      <c r="CP105" s="726"/>
      <c r="CQ105" s="726"/>
      <c r="CR105" s="726"/>
      <c r="CS105" s="726"/>
      <c r="CT105" s="726"/>
      <c r="CU105" s="726"/>
      <c r="CV105" s="717">
        <f t="shared" si="18"/>
        <v>449117.53424657532</v>
      </c>
      <c r="CW105" s="717"/>
      <c r="CX105" s="717"/>
      <c r="CY105" s="717"/>
      <c r="CZ105" s="717"/>
      <c r="DA105" s="717"/>
      <c r="DB105" s="717"/>
      <c r="DC105" s="717"/>
      <c r="DD105" s="717"/>
      <c r="DE105" s="727"/>
    </row>
    <row r="106" spans="1:109" s="2" customFormat="1" ht="23.25" customHeight="1" x14ac:dyDescent="0.2">
      <c r="A106" s="709" t="s">
        <v>1439</v>
      </c>
      <c r="B106" s="710"/>
      <c r="C106" s="710"/>
      <c r="D106" s="710"/>
      <c r="E106" s="710"/>
      <c r="F106" s="710"/>
      <c r="G106" s="710"/>
      <c r="H106" s="710"/>
      <c r="I106" s="710"/>
      <c r="J106" s="710"/>
      <c r="K106" s="710"/>
      <c r="L106" s="710"/>
      <c r="M106" s="710"/>
      <c r="N106" s="710"/>
      <c r="O106" s="710"/>
      <c r="P106" s="711" t="s">
        <v>1436</v>
      </c>
      <c r="Q106" s="711"/>
      <c r="R106" s="711"/>
      <c r="S106" s="711"/>
      <c r="T106" s="711"/>
      <c r="U106" s="711"/>
      <c r="V106" s="711"/>
      <c r="W106" s="711"/>
      <c r="X106" s="711"/>
      <c r="Y106" s="711"/>
      <c r="Z106" s="711"/>
      <c r="AA106" s="711"/>
      <c r="AB106" s="711"/>
      <c r="AC106" s="711"/>
      <c r="AD106" s="712"/>
      <c r="AE106" s="712"/>
      <c r="AF106" s="712"/>
      <c r="AG106" s="713">
        <v>2</v>
      </c>
      <c r="AH106" s="713"/>
      <c r="AI106" s="713"/>
      <c r="AJ106" s="713"/>
      <c r="AK106" s="714">
        <v>6327</v>
      </c>
      <c r="AL106" s="715"/>
      <c r="AM106" s="715"/>
      <c r="AN106" s="715"/>
      <c r="AO106" s="715"/>
      <c r="AP106" s="716"/>
      <c r="AQ106" s="717">
        <f t="shared" si="16"/>
        <v>151848</v>
      </c>
      <c r="AR106" s="717"/>
      <c r="AS106" s="717"/>
      <c r="AT106" s="717"/>
      <c r="AU106" s="717"/>
      <c r="AV106" s="717"/>
      <c r="AW106" s="717"/>
      <c r="AX106" s="717"/>
      <c r="AY106" s="718"/>
      <c r="AZ106" s="719"/>
      <c r="BA106" s="719"/>
      <c r="BB106" s="719"/>
      <c r="BC106" s="719"/>
      <c r="BD106" s="719"/>
      <c r="BE106" s="719"/>
      <c r="BF106" s="720"/>
      <c r="BG106" s="721">
        <f>AK106/2/15*10*25%*2*2</f>
        <v>2109</v>
      </c>
      <c r="BH106" s="722"/>
      <c r="BI106" s="722"/>
      <c r="BJ106" s="722"/>
      <c r="BK106" s="722"/>
      <c r="BL106" s="722"/>
      <c r="BM106" s="722"/>
      <c r="BN106" s="722"/>
      <c r="BO106" s="723">
        <f t="shared" si="17"/>
        <v>20801.095890410961</v>
      </c>
      <c r="BP106" s="724"/>
      <c r="BQ106" s="724"/>
      <c r="BR106" s="724"/>
      <c r="BS106" s="724"/>
      <c r="BT106" s="724"/>
      <c r="BU106" s="724"/>
      <c r="BV106" s="725"/>
      <c r="BW106" s="726"/>
      <c r="BX106" s="726"/>
      <c r="BY106" s="726"/>
      <c r="BZ106" s="726"/>
      <c r="CA106" s="726"/>
      <c r="CB106" s="726"/>
      <c r="CC106" s="726"/>
      <c r="CD106" s="726"/>
      <c r="CE106" s="726"/>
      <c r="CF106" s="726"/>
      <c r="CG106" s="726"/>
      <c r="CH106" s="726"/>
      <c r="CI106" s="726"/>
      <c r="CJ106" s="726"/>
      <c r="CK106" s="726"/>
      <c r="CL106" s="726"/>
      <c r="CM106" s="726"/>
      <c r="CN106" s="726"/>
      <c r="CO106" s="726"/>
      <c r="CP106" s="726"/>
      <c r="CQ106" s="726"/>
      <c r="CR106" s="726"/>
      <c r="CS106" s="726"/>
      <c r="CT106" s="726"/>
      <c r="CU106" s="726"/>
      <c r="CV106" s="717">
        <f t="shared" si="18"/>
        <v>174758.09589041097</v>
      </c>
      <c r="CW106" s="717"/>
      <c r="CX106" s="717"/>
      <c r="CY106" s="717"/>
      <c r="CZ106" s="717"/>
      <c r="DA106" s="717"/>
      <c r="DB106" s="717"/>
      <c r="DC106" s="717"/>
      <c r="DD106" s="717"/>
      <c r="DE106" s="727"/>
    </row>
    <row r="107" spans="1:109" s="2" customFormat="1" ht="23.25" customHeight="1" x14ac:dyDescent="0.2">
      <c r="A107" s="709" t="s">
        <v>1440</v>
      </c>
      <c r="B107" s="710"/>
      <c r="C107" s="710"/>
      <c r="D107" s="710"/>
      <c r="E107" s="710"/>
      <c r="F107" s="710"/>
      <c r="G107" s="710"/>
      <c r="H107" s="710"/>
      <c r="I107" s="710"/>
      <c r="J107" s="710"/>
      <c r="K107" s="710"/>
      <c r="L107" s="710"/>
      <c r="M107" s="710"/>
      <c r="N107" s="710"/>
      <c r="O107" s="710"/>
      <c r="P107" s="711" t="s">
        <v>1436</v>
      </c>
      <c r="Q107" s="711"/>
      <c r="R107" s="711"/>
      <c r="S107" s="711"/>
      <c r="T107" s="711"/>
      <c r="U107" s="711"/>
      <c r="V107" s="711"/>
      <c r="W107" s="711"/>
      <c r="X107" s="711"/>
      <c r="Y107" s="711"/>
      <c r="Z107" s="711"/>
      <c r="AA107" s="711"/>
      <c r="AB107" s="711"/>
      <c r="AC107" s="711"/>
      <c r="AD107" s="712"/>
      <c r="AE107" s="712"/>
      <c r="AF107" s="712"/>
      <c r="AG107" s="713">
        <v>1</v>
      </c>
      <c r="AH107" s="713"/>
      <c r="AI107" s="713"/>
      <c r="AJ107" s="713"/>
      <c r="AK107" s="714">
        <v>4734</v>
      </c>
      <c r="AL107" s="715"/>
      <c r="AM107" s="715"/>
      <c r="AN107" s="715"/>
      <c r="AO107" s="715"/>
      <c r="AP107" s="716"/>
      <c r="AQ107" s="717">
        <f t="shared" si="16"/>
        <v>56808</v>
      </c>
      <c r="AR107" s="717"/>
      <c r="AS107" s="717"/>
      <c r="AT107" s="717"/>
      <c r="AU107" s="717"/>
      <c r="AV107" s="717"/>
      <c r="AW107" s="717"/>
      <c r="AX107" s="717"/>
      <c r="AY107" s="718"/>
      <c r="AZ107" s="719"/>
      <c r="BA107" s="719"/>
      <c r="BB107" s="719"/>
      <c r="BC107" s="719"/>
      <c r="BD107" s="719"/>
      <c r="BE107" s="719"/>
      <c r="BF107" s="720"/>
      <c r="BG107" s="721">
        <f t="shared" si="9"/>
        <v>789</v>
      </c>
      <c r="BH107" s="722"/>
      <c r="BI107" s="722"/>
      <c r="BJ107" s="722"/>
      <c r="BK107" s="722"/>
      <c r="BL107" s="722"/>
      <c r="BM107" s="722"/>
      <c r="BN107" s="722"/>
      <c r="BO107" s="723">
        <f t="shared" si="17"/>
        <v>7781.9178082191784</v>
      </c>
      <c r="BP107" s="724"/>
      <c r="BQ107" s="724"/>
      <c r="BR107" s="724"/>
      <c r="BS107" s="724"/>
      <c r="BT107" s="724"/>
      <c r="BU107" s="724"/>
      <c r="BV107" s="725"/>
      <c r="BW107" s="726"/>
      <c r="BX107" s="726"/>
      <c r="BY107" s="726"/>
      <c r="BZ107" s="726"/>
      <c r="CA107" s="726"/>
      <c r="CB107" s="726"/>
      <c r="CC107" s="726"/>
      <c r="CD107" s="726"/>
      <c r="CE107" s="726"/>
      <c r="CF107" s="726"/>
      <c r="CG107" s="726"/>
      <c r="CH107" s="726"/>
      <c r="CI107" s="726"/>
      <c r="CJ107" s="726"/>
      <c r="CK107" s="726"/>
      <c r="CL107" s="726"/>
      <c r="CM107" s="726"/>
      <c r="CN107" s="726"/>
      <c r="CO107" s="726"/>
      <c r="CP107" s="726"/>
      <c r="CQ107" s="726"/>
      <c r="CR107" s="726"/>
      <c r="CS107" s="726"/>
      <c r="CT107" s="726"/>
      <c r="CU107" s="726"/>
      <c r="CV107" s="717">
        <f t="shared" si="18"/>
        <v>65378.917808219179</v>
      </c>
      <c r="CW107" s="717"/>
      <c r="CX107" s="717"/>
      <c r="CY107" s="717"/>
      <c r="CZ107" s="717"/>
      <c r="DA107" s="717"/>
      <c r="DB107" s="717"/>
      <c r="DC107" s="717"/>
      <c r="DD107" s="717"/>
      <c r="DE107" s="727"/>
    </row>
    <row r="108" spans="1:109" s="2" customFormat="1" ht="23.25" customHeight="1" x14ac:dyDescent="0.2">
      <c r="A108" s="709" t="s">
        <v>1440</v>
      </c>
      <c r="B108" s="710"/>
      <c r="C108" s="710"/>
      <c r="D108" s="710"/>
      <c r="E108" s="710"/>
      <c r="F108" s="710"/>
      <c r="G108" s="710"/>
      <c r="H108" s="710"/>
      <c r="I108" s="710"/>
      <c r="J108" s="710"/>
      <c r="K108" s="710"/>
      <c r="L108" s="710"/>
      <c r="M108" s="710"/>
      <c r="N108" s="710"/>
      <c r="O108" s="710"/>
      <c r="P108" s="711" t="s">
        <v>1436</v>
      </c>
      <c r="Q108" s="711"/>
      <c r="R108" s="711"/>
      <c r="S108" s="711"/>
      <c r="T108" s="711"/>
      <c r="U108" s="711"/>
      <c r="V108" s="711"/>
      <c r="W108" s="711"/>
      <c r="X108" s="711"/>
      <c r="Y108" s="711"/>
      <c r="Z108" s="711"/>
      <c r="AA108" s="711"/>
      <c r="AB108" s="711"/>
      <c r="AC108" s="711"/>
      <c r="AD108" s="712"/>
      <c r="AE108" s="712"/>
      <c r="AF108" s="712"/>
      <c r="AG108" s="713">
        <v>1</v>
      </c>
      <c r="AH108" s="713"/>
      <c r="AI108" s="713"/>
      <c r="AJ108" s="713"/>
      <c r="AK108" s="714">
        <v>6423</v>
      </c>
      <c r="AL108" s="715"/>
      <c r="AM108" s="715"/>
      <c r="AN108" s="715"/>
      <c r="AO108" s="715"/>
      <c r="AP108" s="716"/>
      <c r="AQ108" s="717">
        <f t="shared" si="16"/>
        <v>77076</v>
      </c>
      <c r="AR108" s="717"/>
      <c r="AS108" s="717"/>
      <c r="AT108" s="717"/>
      <c r="AU108" s="717"/>
      <c r="AV108" s="717"/>
      <c r="AW108" s="717"/>
      <c r="AX108" s="717"/>
      <c r="AY108" s="718"/>
      <c r="AZ108" s="719"/>
      <c r="BA108" s="719"/>
      <c r="BB108" s="719"/>
      <c r="BC108" s="719"/>
      <c r="BD108" s="719"/>
      <c r="BE108" s="719"/>
      <c r="BF108" s="720"/>
      <c r="BG108" s="721">
        <f t="shared" si="9"/>
        <v>1070.5</v>
      </c>
      <c r="BH108" s="722"/>
      <c r="BI108" s="722"/>
      <c r="BJ108" s="722"/>
      <c r="BK108" s="722"/>
      <c r="BL108" s="722"/>
      <c r="BM108" s="722"/>
      <c r="BN108" s="722"/>
      <c r="BO108" s="723">
        <f t="shared" si="17"/>
        <v>10558.356164383562</v>
      </c>
      <c r="BP108" s="724"/>
      <c r="BQ108" s="724"/>
      <c r="BR108" s="724"/>
      <c r="BS108" s="724"/>
      <c r="BT108" s="724"/>
      <c r="BU108" s="724"/>
      <c r="BV108" s="725"/>
      <c r="BW108" s="726"/>
      <c r="BX108" s="726"/>
      <c r="BY108" s="726"/>
      <c r="BZ108" s="726"/>
      <c r="CA108" s="726"/>
      <c r="CB108" s="726"/>
      <c r="CC108" s="726"/>
      <c r="CD108" s="726"/>
      <c r="CE108" s="726"/>
      <c r="CF108" s="726"/>
      <c r="CG108" s="726"/>
      <c r="CH108" s="726"/>
      <c r="CI108" s="726"/>
      <c r="CJ108" s="726"/>
      <c r="CK108" s="726"/>
      <c r="CL108" s="726"/>
      <c r="CM108" s="726"/>
      <c r="CN108" s="726"/>
      <c r="CO108" s="726"/>
      <c r="CP108" s="726"/>
      <c r="CQ108" s="726"/>
      <c r="CR108" s="726"/>
      <c r="CS108" s="726"/>
      <c r="CT108" s="726"/>
      <c r="CU108" s="726"/>
      <c r="CV108" s="717">
        <f t="shared" si="18"/>
        <v>88704.856164383556</v>
      </c>
      <c r="CW108" s="717"/>
      <c r="CX108" s="717"/>
      <c r="CY108" s="717"/>
      <c r="CZ108" s="717"/>
      <c r="DA108" s="717"/>
      <c r="DB108" s="717"/>
      <c r="DC108" s="717"/>
      <c r="DD108" s="717"/>
      <c r="DE108" s="727"/>
    </row>
    <row r="109" spans="1:109" s="2" customFormat="1" ht="23.25" customHeight="1" x14ac:dyDescent="0.2">
      <c r="A109" s="709" t="s">
        <v>1440</v>
      </c>
      <c r="B109" s="710"/>
      <c r="C109" s="710"/>
      <c r="D109" s="710"/>
      <c r="E109" s="710"/>
      <c r="F109" s="710"/>
      <c r="G109" s="710"/>
      <c r="H109" s="710"/>
      <c r="I109" s="710"/>
      <c r="J109" s="710"/>
      <c r="K109" s="710"/>
      <c r="L109" s="710"/>
      <c r="M109" s="710"/>
      <c r="N109" s="710"/>
      <c r="O109" s="710"/>
      <c r="P109" s="711" t="s">
        <v>1436</v>
      </c>
      <c r="Q109" s="711"/>
      <c r="R109" s="711"/>
      <c r="S109" s="711"/>
      <c r="T109" s="711"/>
      <c r="U109" s="711"/>
      <c r="V109" s="711"/>
      <c r="W109" s="711"/>
      <c r="X109" s="711"/>
      <c r="Y109" s="711"/>
      <c r="Z109" s="711"/>
      <c r="AA109" s="711"/>
      <c r="AB109" s="711"/>
      <c r="AC109" s="711"/>
      <c r="AD109" s="712"/>
      <c r="AE109" s="712"/>
      <c r="AF109" s="712"/>
      <c r="AG109" s="713">
        <v>2</v>
      </c>
      <c r="AH109" s="713"/>
      <c r="AI109" s="713"/>
      <c r="AJ109" s="713"/>
      <c r="AK109" s="714">
        <v>3573</v>
      </c>
      <c r="AL109" s="715"/>
      <c r="AM109" s="715"/>
      <c r="AN109" s="715"/>
      <c r="AO109" s="715"/>
      <c r="AP109" s="716"/>
      <c r="AQ109" s="717">
        <f t="shared" si="16"/>
        <v>85752</v>
      </c>
      <c r="AR109" s="717"/>
      <c r="AS109" s="717"/>
      <c r="AT109" s="717"/>
      <c r="AU109" s="717"/>
      <c r="AV109" s="717"/>
      <c r="AW109" s="717"/>
      <c r="AX109" s="717"/>
      <c r="AY109" s="718"/>
      <c r="AZ109" s="719"/>
      <c r="BA109" s="719"/>
      <c r="BB109" s="719"/>
      <c r="BC109" s="719"/>
      <c r="BD109" s="719"/>
      <c r="BE109" s="719"/>
      <c r="BF109" s="720"/>
      <c r="BG109" s="721">
        <f>AK109/2/15*10*25%*2*2</f>
        <v>1191</v>
      </c>
      <c r="BH109" s="722"/>
      <c r="BI109" s="722"/>
      <c r="BJ109" s="722"/>
      <c r="BK109" s="722"/>
      <c r="BL109" s="722"/>
      <c r="BM109" s="722"/>
      <c r="BN109" s="722"/>
      <c r="BO109" s="723">
        <f t="shared" si="17"/>
        <v>11746.849315068494</v>
      </c>
      <c r="BP109" s="724"/>
      <c r="BQ109" s="724"/>
      <c r="BR109" s="724"/>
      <c r="BS109" s="724"/>
      <c r="BT109" s="724"/>
      <c r="BU109" s="724"/>
      <c r="BV109" s="725"/>
      <c r="BW109" s="726"/>
      <c r="BX109" s="726"/>
      <c r="BY109" s="726"/>
      <c r="BZ109" s="726"/>
      <c r="CA109" s="726"/>
      <c r="CB109" s="726"/>
      <c r="CC109" s="726"/>
      <c r="CD109" s="726"/>
      <c r="CE109" s="726"/>
      <c r="CF109" s="726"/>
      <c r="CG109" s="726"/>
      <c r="CH109" s="726"/>
      <c r="CI109" s="726"/>
      <c r="CJ109" s="726"/>
      <c r="CK109" s="726"/>
      <c r="CL109" s="726"/>
      <c r="CM109" s="726"/>
      <c r="CN109" s="726"/>
      <c r="CO109" s="726"/>
      <c r="CP109" s="726"/>
      <c r="CQ109" s="726"/>
      <c r="CR109" s="726"/>
      <c r="CS109" s="726"/>
      <c r="CT109" s="726"/>
      <c r="CU109" s="726"/>
      <c r="CV109" s="717">
        <f t="shared" si="18"/>
        <v>98689.849315068495</v>
      </c>
      <c r="CW109" s="717"/>
      <c r="CX109" s="717"/>
      <c r="CY109" s="717"/>
      <c r="CZ109" s="717"/>
      <c r="DA109" s="717"/>
      <c r="DB109" s="717"/>
      <c r="DC109" s="717"/>
      <c r="DD109" s="717"/>
      <c r="DE109" s="727"/>
    </row>
    <row r="110" spans="1:109" s="2" customFormat="1" ht="23.25" customHeight="1" x14ac:dyDescent="0.2">
      <c r="A110" s="709" t="s">
        <v>1442</v>
      </c>
      <c r="B110" s="710"/>
      <c r="C110" s="710"/>
      <c r="D110" s="710"/>
      <c r="E110" s="710"/>
      <c r="F110" s="710"/>
      <c r="G110" s="710"/>
      <c r="H110" s="710"/>
      <c r="I110" s="710"/>
      <c r="J110" s="710"/>
      <c r="K110" s="710"/>
      <c r="L110" s="710"/>
      <c r="M110" s="710"/>
      <c r="N110" s="710"/>
      <c r="O110" s="710"/>
      <c r="P110" s="711" t="s">
        <v>1436</v>
      </c>
      <c r="Q110" s="711"/>
      <c r="R110" s="711"/>
      <c r="S110" s="711"/>
      <c r="T110" s="711"/>
      <c r="U110" s="711"/>
      <c r="V110" s="711"/>
      <c r="W110" s="711"/>
      <c r="X110" s="711"/>
      <c r="Y110" s="711"/>
      <c r="Z110" s="711"/>
      <c r="AA110" s="711"/>
      <c r="AB110" s="711"/>
      <c r="AC110" s="711"/>
      <c r="AD110" s="712"/>
      <c r="AE110" s="712"/>
      <c r="AF110" s="712"/>
      <c r="AG110" s="713">
        <v>3</v>
      </c>
      <c r="AH110" s="713"/>
      <c r="AI110" s="713"/>
      <c r="AJ110" s="713"/>
      <c r="AK110" s="714">
        <v>5731</v>
      </c>
      <c r="AL110" s="715"/>
      <c r="AM110" s="715"/>
      <c r="AN110" s="715"/>
      <c r="AO110" s="715"/>
      <c r="AP110" s="716"/>
      <c r="AQ110" s="717">
        <f t="shared" si="16"/>
        <v>206316</v>
      </c>
      <c r="AR110" s="717"/>
      <c r="AS110" s="717"/>
      <c r="AT110" s="717"/>
      <c r="AU110" s="717"/>
      <c r="AV110" s="717"/>
      <c r="AW110" s="717"/>
      <c r="AX110" s="717"/>
      <c r="AY110" s="718"/>
      <c r="AZ110" s="719"/>
      <c r="BA110" s="719"/>
      <c r="BB110" s="719"/>
      <c r="BC110" s="719"/>
      <c r="BD110" s="719"/>
      <c r="BE110" s="719"/>
      <c r="BF110" s="720"/>
      <c r="BG110" s="721">
        <f>AK110/2/15*10*25%*3*2</f>
        <v>2865.5</v>
      </c>
      <c r="BH110" s="722"/>
      <c r="BI110" s="722"/>
      <c r="BJ110" s="722"/>
      <c r="BK110" s="722"/>
      <c r="BL110" s="722"/>
      <c r="BM110" s="722"/>
      <c r="BN110" s="722"/>
      <c r="BO110" s="723">
        <f t="shared" si="17"/>
        <v>28262.465753424658</v>
      </c>
      <c r="BP110" s="724"/>
      <c r="BQ110" s="724"/>
      <c r="BR110" s="724"/>
      <c r="BS110" s="724"/>
      <c r="BT110" s="724"/>
      <c r="BU110" s="724"/>
      <c r="BV110" s="725"/>
      <c r="BW110" s="726"/>
      <c r="BX110" s="726"/>
      <c r="BY110" s="726"/>
      <c r="BZ110" s="726"/>
      <c r="CA110" s="726"/>
      <c r="CB110" s="726"/>
      <c r="CC110" s="726"/>
      <c r="CD110" s="726"/>
      <c r="CE110" s="726"/>
      <c r="CF110" s="726"/>
      <c r="CG110" s="726"/>
      <c r="CH110" s="726"/>
      <c r="CI110" s="726"/>
      <c r="CJ110" s="726"/>
      <c r="CK110" s="726"/>
      <c r="CL110" s="726"/>
      <c r="CM110" s="726"/>
      <c r="CN110" s="726"/>
      <c r="CO110" s="726"/>
      <c r="CP110" s="726"/>
      <c r="CQ110" s="726"/>
      <c r="CR110" s="726"/>
      <c r="CS110" s="726"/>
      <c r="CT110" s="726"/>
      <c r="CU110" s="726"/>
      <c r="CV110" s="717">
        <f t="shared" si="18"/>
        <v>237443.96575342465</v>
      </c>
      <c r="CW110" s="717"/>
      <c r="CX110" s="717"/>
      <c r="CY110" s="717"/>
      <c r="CZ110" s="717"/>
      <c r="DA110" s="717"/>
      <c r="DB110" s="717"/>
      <c r="DC110" s="717"/>
      <c r="DD110" s="717"/>
      <c r="DE110" s="727"/>
    </row>
    <row r="111" spans="1:109" s="2" customFormat="1" ht="23.25" customHeight="1" x14ac:dyDescent="0.2">
      <c r="A111" s="709" t="s">
        <v>1443</v>
      </c>
      <c r="B111" s="710"/>
      <c r="C111" s="710"/>
      <c r="D111" s="710"/>
      <c r="E111" s="710"/>
      <c r="F111" s="710"/>
      <c r="G111" s="710"/>
      <c r="H111" s="710"/>
      <c r="I111" s="710"/>
      <c r="J111" s="710"/>
      <c r="K111" s="710"/>
      <c r="L111" s="710"/>
      <c r="M111" s="710"/>
      <c r="N111" s="710"/>
      <c r="O111" s="710"/>
      <c r="P111" s="711" t="s">
        <v>1436</v>
      </c>
      <c r="Q111" s="711"/>
      <c r="R111" s="711"/>
      <c r="S111" s="711"/>
      <c r="T111" s="711"/>
      <c r="U111" s="711"/>
      <c r="V111" s="711"/>
      <c r="W111" s="711"/>
      <c r="X111" s="711"/>
      <c r="Y111" s="711"/>
      <c r="Z111" s="711"/>
      <c r="AA111" s="711"/>
      <c r="AB111" s="711"/>
      <c r="AC111" s="711"/>
      <c r="AD111" s="712"/>
      <c r="AE111" s="712"/>
      <c r="AF111" s="712"/>
      <c r="AG111" s="713">
        <v>3</v>
      </c>
      <c r="AH111" s="713"/>
      <c r="AI111" s="713"/>
      <c r="AJ111" s="713"/>
      <c r="AK111" s="714">
        <v>5522</v>
      </c>
      <c r="AL111" s="715"/>
      <c r="AM111" s="715"/>
      <c r="AN111" s="715"/>
      <c r="AO111" s="715"/>
      <c r="AP111" s="716"/>
      <c r="AQ111" s="717">
        <f t="shared" si="16"/>
        <v>198792</v>
      </c>
      <c r="AR111" s="717"/>
      <c r="AS111" s="717"/>
      <c r="AT111" s="717"/>
      <c r="AU111" s="717"/>
      <c r="AV111" s="717"/>
      <c r="AW111" s="717"/>
      <c r="AX111" s="717"/>
      <c r="AY111" s="718"/>
      <c r="AZ111" s="719"/>
      <c r="BA111" s="719"/>
      <c r="BB111" s="719"/>
      <c r="BC111" s="719"/>
      <c r="BD111" s="719"/>
      <c r="BE111" s="719"/>
      <c r="BF111" s="720"/>
      <c r="BG111" s="721">
        <f>AK111/2/15*10*25%*3*2</f>
        <v>2761</v>
      </c>
      <c r="BH111" s="722"/>
      <c r="BI111" s="722"/>
      <c r="BJ111" s="722"/>
      <c r="BK111" s="722"/>
      <c r="BL111" s="722"/>
      <c r="BM111" s="722"/>
      <c r="BN111" s="722"/>
      <c r="BO111" s="723">
        <f t="shared" si="17"/>
        <v>27231.780821917808</v>
      </c>
      <c r="BP111" s="724"/>
      <c r="BQ111" s="724"/>
      <c r="BR111" s="724"/>
      <c r="BS111" s="724"/>
      <c r="BT111" s="724"/>
      <c r="BU111" s="724"/>
      <c r="BV111" s="725"/>
      <c r="BW111" s="726"/>
      <c r="BX111" s="726"/>
      <c r="BY111" s="726"/>
      <c r="BZ111" s="726"/>
      <c r="CA111" s="726"/>
      <c r="CB111" s="726"/>
      <c r="CC111" s="726"/>
      <c r="CD111" s="726"/>
      <c r="CE111" s="726"/>
      <c r="CF111" s="726"/>
      <c r="CG111" s="726"/>
      <c r="CH111" s="726"/>
      <c r="CI111" s="726"/>
      <c r="CJ111" s="726"/>
      <c r="CK111" s="726"/>
      <c r="CL111" s="726"/>
      <c r="CM111" s="726"/>
      <c r="CN111" s="726"/>
      <c r="CO111" s="726"/>
      <c r="CP111" s="726"/>
      <c r="CQ111" s="726"/>
      <c r="CR111" s="726"/>
      <c r="CS111" s="726"/>
      <c r="CT111" s="726"/>
      <c r="CU111" s="726"/>
      <c r="CV111" s="717">
        <f t="shared" si="18"/>
        <v>228784.78082191781</v>
      </c>
      <c r="CW111" s="717"/>
      <c r="CX111" s="717"/>
      <c r="CY111" s="717"/>
      <c r="CZ111" s="717"/>
      <c r="DA111" s="717"/>
      <c r="DB111" s="717"/>
      <c r="DC111" s="717"/>
      <c r="DD111" s="717"/>
      <c r="DE111" s="727"/>
    </row>
    <row r="112" spans="1:109" s="2" customFormat="1" ht="23.25" customHeight="1" x14ac:dyDescent="0.2">
      <c r="A112" s="709" t="s">
        <v>1405</v>
      </c>
      <c r="B112" s="710"/>
      <c r="C112" s="710"/>
      <c r="D112" s="710"/>
      <c r="E112" s="710"/>
      <c r="F112" s="710"/>
      <c r="G112" s="710"/>
      <c r="H112" s="710"/>
      <c r="I112" s="710"/>
      <c r="J112" s="710"/>
      <c r="K112" s="710"/>
      <c r="L112" s="710"/>
      <c r="M112" s="710"/>
      <c r="N112" s="710"/>
      <c r="O112" s="710"/>
      <c r="P112" s="711" t="s">
        <v>1436</v>
      </c>
      <c r="Q112" s="711"/>
      <c r="R112" s="711"/>
      <c r="S112" s="711"/>
      <c r="T112" s="711"/>
      <c r="U112" s="711"/>
      <c r="V112" s="711"/>
      <c r="W112" s="711"/>
      <c r="X112" s="711"/>
      <c r="Y112" s="711"/>
      <c r="Z112" s="711"/>
      <c r="AA112" s="711"/>
      <c r="AB112" s="711"/>
      <c r="AC112" s="711"/>
      <c r="AD112" s="712"/>
      <c r="AE112" s="712"/>
      <c r="AF112" s="712"/>
      <c r="AG112" s="713">
        <v>1</v>
      </c>
      <c r="AH112" s="713"/>
      <c r="AI112" s="713"/>
      <c r="AJ112" s="713"/>
      <c r="AK112" s="714">
        <v>5458</v>
      </c>
      <c r="AL112" s="715"/>
      <c r="AM112" s="715"/>
      <c r="AN112" s="715"/>
      <c r="AO112" s="715"/>
      <c r="AP112" s="716"/>
      <c r="AQ112" s="717">
        <f t="shared" si="16"/>
        <v>65496</v>
      </c>
      <c r="AR112" s="717"/>
      <c r="AS112" s="717"/>
      <c r="AT112" s="717"/>
      <c r="AU112" s="717"/>
      <c r="AV112" s="717"/>
      <c r="AW112" s="717"/>
      <c r="AX112" s="717"/>
      <c r="AY112" s="718"/>
      <c r="AZ112" s="719"/>
      <c r="BA112" s="719"/>
      <c r="BB112" s="719"/>
      <c r="BC112" s="719"/>
      <c r="BD112" s="719"/>
      <c r="BE112" s="719"/>
      <c r="BF112" s="720"/>
      <c r="BG112" s="721">
        <f t="shared" si="9"/>
        <v>909.66666666666674</v>
      </c>
      <c r="BH112" s="722"/>
      <c r="BI112" s="722"/>
      <c r="BJ112" s="722"/>
      <c r="BK112" s="722"/>
      <c r="BL112" s="722"/>
      <c r="BM112" s="722"/>
      <c r="BN112" s="722"/>
      <c r="BO112" s="723">
        <f t="shared" si="17"/>
        <v>8972.054794520549</v>
      </c>
      <c r="BP112" s="724"/>
      <c r="BQ112" s="724"/>
      <c r="BR112" s="724"/>
      <c r="BS112" s="724"/>
      <c r="BT112" s="724"/>
      <c r="BU112" s="724"/>
      <c r="BV112" s="725"/>
      <c r="BW112" s="726"/>
      <c r="BX112" s="726"/>
      <c r="BY112" s="726"/>
      <c r="BZ112" s="726"/>
      <c r="CA112" s="726"/>
      <c r="CB112" s="726"/>
      <c r="CC112" s="726"/>
      <c r="CD112" s="726"/>
      <c r="CE112" s="726"/>
      <c r="CF112" s="726"/>
      <c r="CG112" s="726"/>
      <c r="CH112" s="726"/>
      <c r="CI112" s="726"/>
      <c r="CJ112" s="726"/>
      <c r="CK112" s="726"/>
      <c r="CL112" s="726"/>
      <c r="CM112" s="726"/>
      <c r="CN112" s="726"/>
      <c r="CO112" s="726"/>
      <c r="CP112" s="726"/>
      <c r="CQ112" s="726"/>
      <c r="CR112" s="726"/>
      <c r="CS112" s="726"/>
      <c r="CT112" s="726"/>
      <c r="CU112" s="726"/>
      <c r="CV112" s="717">
        <f t="shared" si="18"/>
        <v>75377.721461187219</v>
      </c>
      <c r="CW112" s="717"/>
      <c r="CX112" s="717"/>
      <c r="CY112" s="717"/>
      <c r="CZ112" s="717"/>
      <c r="DA112" s="717"/>
      <c r="DB112" s="717"/>
      <c r="DC112" s="717"/>
      <c r="DD112" s="717"/>
      <c r="DE112" s="727"/>
    </row>
    <row r="113" spans="1:109" s="2" customFormat="1" ht="23.25" customHeight="1" x14ac:dyDescent="0.2">
      <c r="A113" s="709" t="s">
        <v>1444</v>
      </c>
      <c r="B113" s="710"/>
      <c r="C113" s="710"/>
      <c r="D113" s="710"/>
      <c r="E113" s="710"/>
      <c r="F113" s="710"/>
      <c r="G113" s="710"/>
      <c r="H113" s="710"/>
      <c r="I113" s="710"/>
      <c r="J113" s="710"/>
      <c r="K113" s="710"/>
      <c r="L113" s="710"/>
      <c r="M113" s="710"/>
      <c r="N113" s="710"/>
      <c r="O113" s="710"/>
      <c r="P113" s="711" t="s">
        <v>1436</v>
      </c>
      <c r="Q113" s="711"/>
      <c r="R113" s="711"/>
      <c r="S113" s="711"/>
      <c r="T113" s="711"/>
      <c r="U113" s="711"/>
      <c r="V113" s="711"/>
      <c r="W113" s="711"/>
      <c r="X113" s="711"/>
      <c r="Y113" s="711"/>
      <c r="Z113" s="711"/>
      <c r="AA113" s="711"/>
      <c r="AB113" s="711"/>
      <c r="AC113" s="711"/>
      <c r="AD113" s="712"/>
      <c r="AE113" s="712"/>
      <c r="AF113" s="712"/>
      <c r="AG113" s="713">
        <v>1</v>
      </c>
      <c r="AH113" s="713"/>
      <c r="AI113" s="713"/>
      <c r="AJ113" s="713"/>
      <c r="AK113" s="714">
        <v>5522</v>
      </c>
      <c r="AL113" s="715"/>
      <c r="AM113" s="715"/>
      <c r="AN113" s="715"/>
      <c r="AO113" s="715"/>
      <c r="AP113" s="716"/>
      <c r="AQ113" s="717">
        <f t="shared" si="16"/>
        <v>66264</v>
      </c>
      <c r="AR113" s="717"/>
      <c r="AS113" s="717"/>
      <c r="AT113" s="717"/>
      <c r="AU113" s="717"/>
      <c r="AV113" s="717"/>
      <c r="AW113" s="717"/>
      <c r="AX113" s="717"/>
      <c r="AY113" s="718"/>
      <c r="AZ113" s="719"/>
      <c r="BA113" s="719"/>
      <c r="BB113" s="719"/>
      <c r="BC113" s="719"/>
      <c r="BD113" s="719"/>
      <c r="BE113" s="719"/>
      <c r="BF113" s="720"/>
      <c r="BG113" s="721">
        <f t="shared" si="9"/>
        <v>920.33333333333326</v>
      </c>
      <c r="BH113" s="722"/>
      <c r="BI113" s="722"/>
      <c r="BJ113" s="722"/>
      <c r="BK113" s="722"/>
      <c r="BL113" s="722"/>
      <c r="BM113" s="722"/>
      <c r="BN113" s="722"/>
      <c r="BO113" s="723">
        <f t="shared" si="17"/>
        <v>9077.2602739726026</v>
      </c>
      <c r="BP113" s="724"/>
      <c r="BQ113" s="724"/>
      <c r="BR113" s="724"/>
      <c r="BS113" s="724"/>
      <c r="BT113" s="724"/>
      <c r="BU113" s="724"/>
      <c r="BV113" s="725"/>
      <c r="BW113" s="726"/>
      <c r="BX113" s="726"/>
      <c r="BY113" s="726"/>
      <c r="BZ113" s="726"/>
      <c r="CA113" s="726"/>
      <c r="CB113" s="726"/>
      <c r="CC113" s="726"/>
      <c r="CD113" s="726"/>
      <c r="CE113" s="726"/>
      <c r="CF113" s="726"/>
      <c r="CG113" s="726"/>
      <c r="CH113" s="726"/>
      <c r="CI113" s="726"/>
      <c r="CJ113" s="726"/>
      <c r="CK113" s="726"/>
      <c r="CL113" s="726"/>
      <c r="CM113" s="726"/>
      <c r="CN113" s="726"/>
      <c r="CO113" s="726"/>
      <c r="CP113" s="726"/>
      <c r="CQ113" s="726"/>
      <c r="CR113" s="726"/>
      <c r="CS113" s="726"/>
      <c r="CT113" s="726"/>
      <c r="CU113" s="726"/>
      <c r="CV113" s="717">
        <f t="shared" si="18"/>
        <v>76261.593607305927</v>
      </c>
      <c r="CW113" s="717"/>
      <c r="CX113" s="717"/>
      <c r="CY113" s="717"/>
      <c r="CZ113" s="717"/>
      <c r="DA113" s="717"/>
      <c r="DB113" s="717"/>
      <c r="DC113" s="717"/>
      <c r="DD113" s="717"/>
      <c r="DE113" s="727"/>
    </row>
    <row r="114" spans="1:109" s="2" customFormat="1" ht="23.25" customHeight="1" x14ac:dyDescent="0.2">
      <c r="A114" s="709" t="s">
        <v>1386</v>
      </c>
      <c r="B114" s="710"/>
      <c r="C114" s="710"/>
      <c r="D114" s="710"/>
      <c r="E114" s="710"/>
      <c r="F114" s="710"/>
      <c r="G114" s="710"/>
      <c r="H114" s="710"/>
      <c r="I114" s="710"/>
      <c r="J114" s="710"/>
      <c r="K114" s="710"/>
      <c r="L114" s="710"/>
      <c r="M114" s="710"/>
      <c r="N114" s="710"/>
      <c r="O114" s="710"/>
      <c r="P114" s="711" t="s">
        <v>1436</v>
      </c>
      <c r="Q114" s="711"/>
      <c r="R114" s="711"/>
      <c r="S114" s="711"/>
      <c r="T114" s="711"/>
      <c r="U114" s="711"/>
      <c r="V114" s="711"/>
      <c r="W114" s="711"/>
      <c r="X114" s="711"/>
      <c r="Y114" s="711"/>
      <c r="Z114" s="711"/>
      <c r="AA114" s="711"/>
      <c r="AB114" s="711"/>
      <c r="AC114" s="711"/>
      <c r="AD114" s="712"/>
      <c r="AE114" s="712"/>
      <c r="AF114" s="712"/>
      <c r="AG114" s="713">
        <v>1</v>
      </c>
      <c r="AH114" s="713"/>
      <c r="AI114" s="713"/>
      <c r="AJ114" s="713"/>
      <c r="AK114" s="714">
        <v>5993</v>
      </c>
      <c r="AL114" s="715"/>
      <c r="AM114" s="715"/>
      <c r="AN114" s="715"/>
      <c r="AO114" s="715"/>
      <c r="AP114" s="716"/>
      <c r="AQ114" s="717">
        <f t="shared" ref="AQ114:AQ130" si="19">AG114*AK114*12</f>
        <v>71916</v>
      </c>
      <c r="AR114" s="717"/>
      <c r="AS114" s="717"/>
      <c r="AT114" s="717"/>
      <c r="AU114" s="717"/>
      <c r="AV114" s="717"/>
      <c r="AW114" s="717"/>
      <c r="AX114" s="717"/>
      <c r="AY114" s="718"/>
      <c r="AZ114" s="719"/>
      <c r="BA114" s="719"/>
      <c r="BB114" s="719"/>
      <c r="BC114" s="719"/>
      <c r="BD114" s="719"/>
      <c r="BE114" s="719"/>
      <c r="BF114" s="720"/>
      <c r="BG114" s="721">
        <f t="shared" si="9"/>
        <v>998.83333333333337</v>
      </c>
      <c r="BH114" s="722"/>
      <c r="BI114" s="722"/>
      <c r="BJ114" s="722"/>
      <c r="BK114" s="722"/>
      <c r="BL114" s="722"/>
      <c r="BM114" s="722"/>
      <c r="BN114" s="722"/>
      <c r="BO114" s="723">
        <f t="shared" ref="BO114:BO130" si="20">AQ114/365*50</f>
        <v>9851.5068493150684</v>
      </c>
      <c r="BP114" s="724"/>
      <c r="BQ114" s="724"/>
      <c r="BR114" s="724"/>
      <c r="BS114" s="724"/>
      <c r="BT114" s="724"/>
      <c r="BU114" s="724"/>
      <c r="BV114" s="725"/>
      <c r="BW114" s="726"/>
      <c r="BX114" s="726"/>
      <c r="BY114" s="726"/>
      <c r="BZ114" s="726"/>
      <c r="CA114" s="726"/>
      <c r="CB114" s="726"/>
      <c r="CC114" s="726"/>
      <c r="CD114" s="726"/>
      <c r="CE114" s="726"/>
      <c r="CF114" s="726"/>
      <c r="CG114" s="726"/>
      <c r="CH114" s="726"/>
      <c r="CI114" s="726"/>
      <c r="CJ114" s="726"/>
      <c r="CK114" s="726"/>
      <c r="CL114" s="726"/>
      <c r="CM114" s="726"/>
      <c r="CN114" s="726"/>
      <c r="CO114" s="726"/>
      <c r="CP114" s="726"/>
      <c r="CQ114" s="726"/>
      <c r="CR114" s="726"/>
      <c r="CS114" s="726"/>
      <c r="CT114" s="726"/>
      <c r="CU114" s="726"/>
      <c r="CV114" s="717">
        <f t="shared" ref="CV114:CV130" si="21">SUM(AQ114:CU114)</f>
        <v>82766.34018264839</v>
      </c>
      <c r="CW114" s="717"/>
      <c r="CX114" s="717"/>
      <c r="CY114" s="717"/>
      <c r="CZ114" s="717"/>
      <c r="DA114" s="717"/>
      <c r="DB114" s="717"/>
      <c r="DC114" s="717"/>
      <c r="DD114" s="717"/>
      <c r="DE114" s="727"/>
    </row>
    <row r="115" spans="1:109" s="2" customFormat="1" ht="23.25" customHeight="1" x14ac:dyDescent="0.2">
      <c r="A115" s="709" t="s">
        <v>1445</v>
      </c>
      <c r="B115" s="710"/>
      <c r="C115" s="710"/>
      <c r="D115" s="710"/>
      <c r="E115" s="710"/>
      <c r="F115" s="710"/>
      <c r="G115" s="710"/>
      <c r="H115" s="710"/>
      <c r="I115" s="710"/>
      <c r="J115" s="710"/>
      <c r="K115" s="710"/>
      <c r="L115" s="710"/>
      <c r="M115" s="710"/>
      <c r="N115" s="710"/>
      <c r="O115" s="710"/>
      <c r="P115" s="711" t="s">
        <v>1436</v>
      </c>
      <c r="Q115" s="711"/>
      <c r="R115" s="711"/>
      <c r="S115" s="711"/>
      <c r="T115" s="711"/>
      <c r="U115" s="711"/>
      <c r="V115" s="711"/>
      <c r="W115" s="711"/>
      <c r="X115" s="711"/>
      <c r="Y115" s="711"/>
      <c r="Z115" s="711"/>
      <c r="AA115" s="711"/>
      <c r="AB115" s="711"/>
      <c r="AC115" s="711"/>
      <c r="AD115" s="712"/>
      <c r="AE115" s="712"/>
      <c r="AF115" s="712"/>
      <c r="AG115" s="713">
        <v>2</v>
      </c>
      <c r="AH115" s="713"/>
      <c r="AI115" s="713"/>
      <c r="AJ115" s="713"/>
      <c r="AK115" s="714">
        <v>6669</v>
      </c>
      <c r="AL115" s="715"/>
      <c r="AM115" s="715"/>
      <c r="AN115" s="715"/>
      <c r="AO115" s="715"/>
      <c r="AP115" s="716"/>
      <c r="AQ115" s="717">
        <f t="shared" si="19"/>
        <v>160056</v>
      </c>
      <c r="AR115" s="717"/>
      <c r="AS115" s="717"/>
      <c r="AT115" s="717"/>
      <c r="AU115" s="717"/>
      <c r="AV115" s="717"/>
      <c r="AW115" s="717"/>
      <c r="AX115" s="717"/>
      <c r="AY115" s="718"/>
      <c r="AZ115" s="719"/>
      <c r="BA115" s="719"/>
      <c r="BB115" s="719"/>
      <c r="BC115" s="719"/>
      <c r="BD115" s="719"/>
      <c r="BE115" s="719"/>
      <c r="BF115" s="720"/>
      <c r="BG115" s="721">
        <f>AK115/2/15*10*25%*2*2</f>
        <v>2223</v>
      </c>
      <c r="BH115" s="722"/>
      <c r="BI115" s="722"/>
      <c r="BJ115" s="722"/>
      <c r="BK115" s="722"/>
      <c r="BL115" s="722"/>
      <c r="BM115" s="722"/>
      <c r="BN115" s="722"/>
      <c r="BO115" s="723">
        <f t="shared" si="20"/>
        <v>21925.479452054795</v>
      </c>
      <c r="BP115" s="724"/>
      <c r="BQ115" s="724"/>
      <c r="BR115" s="724"/>
      <c r="BS115" s="724"/>
      <c r="BT115" s="724"/>
      <c r="BU115" s="724"/>
      <c r="BV115" s="725"/>
      <c r="BW115" s="726"/>
      <c r="BX115" s="726"/>
      <c r="BY115" s="726"/>
      <c r="BZ115" s="726"/>
      <c r="CA115" s="726"/>
      <c r="CB115" s="726"/>
      <c r="CC115" s="726"/>
      <c r="CD115" s="726"/>
      <c r="CE115" s="726"/>
      <c r="CF115" s="726"/>
      <c r="CG115" s="726"/>
      <c r="CH115" s="726"/>
      <c r="CI115" s="726"/>
      <c r="CJ115" s="726"/>
      <c r="CK115" s="726"/>
      <c r="CL115" s="726"/>
      <c r="CM115" s="726"/>
      <c r="CN115" s="726"/>
      <c r="CO115" s="726"/>
      <c r="CP115" s="726"/>
      <c r="CQ115" s="726"/>
      <c r="CR115" s="726"/>
      <c r="CS115" s="726"/>
      <c r="CT115" s="726"/>
      <c r="CU115" s="726"/>
      <c r="CV115" s="717">
        <f t="shared" si="21"/>
        <v>184204.4794520548</v>
      </c>
      <c r="CW115" s="717"/>
      <c r="CX115" s="717"/>
      <c r="CY115" s="717"/>
      <c r="CZ115" s="717"/>
      <c r="DA115" s="717"/>
      <c r="DB115" s="717"/>
      <c r="DC115" s="717"/>
      <c r="DD115" s="717"/>
      <c r="DE115" s="727"/>
    </row>
    <row r="116" spans="1:109" s="2" customFormat="1" ht="23.25" customHeight="1" x14ac:dyDescent="0.2">
      <c r="A116" s="709" t="s">
        <v>1446</v>
      </c>
      <c r="B116" s="710"/>
      <c r="C116" s="710"/>
      <c r="D116" s="710"/>
      <c r="E116" s="710"/>
      <c r="F116" s="710"/>
      <c r="G116" s="710"/>
      <c r="H116" s="710"/>
      <c r="I116" s="710"/>
      <c r="J116" s="710"/>
      <c r="K116" s="710"/>
      <c r="L116" s="710"/>
      <c r="M116" s="710"/>
      <c r="N116" s="710"/>
      <c r="O116" s="710"/>
      <c r="P116" s="711" t="s">
        <v>1436</v>
      </c>
      <c r="Q116" s="711"/>
      <c r="R116" s="711"/>
      <c r="S116" s="711"/>
      <c r="T116" s="711"/>
      <c r="U116" s="711"/>
      <c r="V116" s="711"/>
      <c r="W116" s="711"/>
      <c r="X116" s="711"/>
      <c r="Y116" s="711"/>
      <c r="Z116" s="711"/>
      <c r="AA116" s="711"/>
      <c r="AB116" s="711"/>
      <c r="AC116" s="711"/>
      <c r="AD116" s="712"/>
      <c r="AE116" s="712"/>
      <c r="AF116" s="712"/>
      <c r="AG116" s="713">
        <v>1</v>
      </c>
      <c r="AH116" s="713"/>
      <c r="AI116" s="713"/>
      <c r="AJ116" s="713"/>
      <c r="AK116" s="714">
        <v>7161</v>
      </c>
      <c r="AL116" s="715"/>
      <c r="AM116" s="715"/>
      <c r="AN116" s="715"/>
      <c r="AO116" s="715"/>
      <c r="AP116" s="716"/>
      <c r="AQ116" s="717">
        <f t="shared" si="19"/>
        <v>85932</v>
      </c>
      <c r="AR116" s="717"/>
      <c r="AS116" s="717"/>
      <c r="AT116" s="717"/>
      <c r="AU116" s="717"/>
      <c r="AV116" s="717"/>
      <c r="AW116" s="717"/>
      <c r="AX116" s="717"/>
      <c r="AY116" s="718"/>
      <c r="AZ116" s="719"/>
      <c r="BA116" s="719"/>
      <c r="BB116" s="719"/>
      <c r="BC116" s="719"/>
      <c r="BD116" s="719"/>
      <c r="BE116" s="719"/>
      <c r="BF116" s="720"/>
      <c r="BG116" s="721">
        <f t="shared" si="9"/>
        <v>1193.5</v>
      </c>
      <c r="BH116" s="722"/>
      <c r="BI116" s="722"/>
      <c r="BJ116" s="722"/>
      <c r="BK116" s="722"/>
      <c r="BL116" s="722"/>
      <c r="BM116" s="722"/>
      <c r="BN116" s="722"/>
      <c r="BO116" s="723">
        <f t="shared" si="20"/>
        <v>11771.506849315068</v>
      </c>
      <c r="BP116" s="724"/>
      <c r="BQ116" s="724"/>
      <c r="BR116" s="724"/>
      <c r="BS116" s="724"/>
      <c r="BT116" s="724"/>
      <c r="BU116" s="724"/>
      <c r="BV116" s="725"/>
      <c r="BW116" s="726"/>
      <c r="BX116" s="726"/>
      <c r="BY116" s="726"/>
      <c r="BZ116" s="726"/>
      <c r="CA116" s="726"/>
      <c r="CB116" s="726"/>
      <c r="CC116" s="726"/>
      <c r="CD116" s="726"/>
      <c r="CE116" s="726"/>
      <c r="CF116" s="726"/>
      <c r="CG116" s="726"/>
      <c r="CH116" s="726"/>
      <c r="CI116" s="726"/>
      <c r="CJ116" s="726"/>
      <c r="CK116" s="726"/>
      <c r="CL116" s="726"/>
      <c r="CM116" s="726"/>
      <c r="CN116" s="726"/>
      <c r="CO116" s="726"/>
      <c r="CP116" s="726"/>
      <c r="CQ116" s="726"/>
      <c r="CR116" s="726"/>
      <c r="CS116" s="726"/>
      <c r="CT116" s="726"/>
      <c r="CU116" s="726"/>
      <c r="CV116" s="717">
        <f t="shared" si="21"/>
        <v>98897.006849315076</v>
      </c>
      <c r="CW116" s="717"/>
      <c r="CX116" s="717"/>
      <c r="CY116" s="717"/>
      <c r="CZ116" s="717"/>
      <c r="DA116" s="717"/>
      <c r="DB116" s="717"/>
      <c r="DC116" s="717"/>
      <c r="DD116" s="717"/>
      <c r="DE116" s="727"/>
    </row>
    <row r="117" spans="1:109" s="2" customFormat="1" ht="23.25" customHeight="1" x14ac:dyDescent="0.2">
      <c r="A117" s="709" t="s">
        <v>1447</v>
      </c>
      <c r="B117" s="710"/>
      <c r="C117" s="710"/>
      <c r="D117" s="710"/>
      <c r="E117" s="710"/>
      <c r="F117" s="710"/>
      <c r="G117" s="710"/>
      <c r="H117" s="710"/>
      <c r="I117" s="710"/>
      <c r="J117" s="710"/>
      <c r="K117" s="710"/>
      <c r="L117" s="710"/>
      <c r="M117" s="710"/>
      <c r="N117" s="710"/>
      <c r="O117" s="710"/>
      <c r="P117" s="711" t="s">
        <v>1436</v>
      </c>
      <c r="Q117" s="711"/>
      <c r="R117" s="711"/>
      <c r="S117" s="711"/>
      <c r="T117" s="711"/>
      <c r="U117" s="711"/>
      <c r="V117" s="711"/>
      <c r="W117" s="711"/>
      <c r="X117" s="711"/>
      <c r="Y117" s="711"/>
      <c r="Z117" s="711"/>
      <c r="AA117" s="711"/>
      <c r="AB117" s="711"/>
      <c r="AC117" s="711"/>
      <c r="AD117" s="712"/>
      <c r="AE117" s="712"/>
      <c r="AF117" s="712"/>
      <c r="AG117" s="713">
        <v>4</v>
      </c>
      <c r="AH117" s="713"/>
      <c r="AI117" s="713"/>
      <c r="AJ117" s="713"/>
      <c r="AK117" s="714">
        <v>5421</v>
      </c>
      <c r="AL117" s="715"/>
      <c r="AM117" s="715"/>
      <c r="AN117" s="715"/>
      <c r="AO117" s="715"/>
      <c r="AP117" s="716"/>
      <c r="AQ117" s="717">
        <f t="shared" si="19"/>
        <v>260208</v>
      </c>
      <c r="AR117" s="717"/>
      <c r="AS117" s="717"/>
      <c r="AT117" s="717"/>
      <c r="AU117" s="717"/>
      <c r="AV117" s="717"/>
      <c r="AW117" s="717"/>
      <c r="AX117" s="717"/>
      <c r="AY117" s="718"/>
      <c r="AZ117" s="719"/>
      <c r="BA117" s="719"/>
      <c r="BB117" s="719"/>
      <c r="BC117" s="719"/>
      <c r="BD117" s="719"/>
      <c r="BE117" s="719"/>
      <c r="BF117" s="720"/>
      <c r="BG117" s="721">
        <f>AK117/2/15*10*25%*4*2</f>
        <v>3614</v>
      </c>
      <c r="BH117" s="722"/>
      <c r="BI117" s="722"/>
      <c r="BJ117" s="722"/>
      <c r="BK117" s="722"/>
      <c r="BL117" s="722"/>
      <c r="BM117" s="722"/>
      <c r="BN117" s="722"/>
      <c r="BO117" s="723">
        <f t="shared" si="20"/>
        <v>35644.931506849316</v>
      </c>
      <c r="BP117" s="724"/>
      <c r="BQ117" s="724"/>
      <c r="BR117" s="724"/>
      <c r="BS117" s="724"/>
      <c r="BT117" s="724"/>
      <c r="BU117" s="724"/>
      <c r="BV117" s="725"/>
      <c r="BW117" s="726"/>
      <c r="BX117" s="726"/>
      <c r="BY117" s="726"/>
      <c r="BZ117" s="726"/>
      <c r="CA117" s="726"/>
      <c r="CB117" s="726"/>
      <c r="CC117" s="726"/>
      <c r="CD117" s="726"/>
      <c r="CE117" s="726"/>
      <c r="CF117" s="726"/>
      <c r="CG117" s="726"/>
      <c r="CH117" s="726"/>
      <c r="CI117" s="726"/>
      <c r="CJ117" s="726"/>
      <c r="CK117" s="726"/>
      <c r="CL117" s="726"/>
      <c r="CM117" s="726"/>
      <c r="CN117" s="726"/>
      <c r="CO117" s="726"/>
      <c r="CP117" s="726"/>
      <c r="CQ117" s="726"/>
      <c r="CR117" s="726"/>
      <c r="CS117" s="726"/>
      <c r="CT117" s="726"/>
      <c r="CU117" s="726"/>
      <c r="CV117" s="717">
        <f t="shared" si="21"/>
        <v>299466.9315068493</v>
      </c>
      <c r="CW117" s="717"/>
      <c r="CX117" s="717"/>
      <c r="CY117" s="717"/>
      <c r="CZ117" s="717"/>
      <c r="DA117" s="717"/>
      <c r="DB117" s="717"/>
      <c r="DC117" s="717"/>
      <c r="DD117" s="717"/>
      <c r="DE117" s="727"/>
    </row>
    <row r="118" spans="1:109" s="2" customFormat="1" ht="23.25" customHeight="1" x14ac:dyDescent="0.2">
      <c r="A118" s="709" t="s">
        <v>1386</v>
      </c>
      <c r="B118" s="710"/>
      <c r="C118" s="710"/>
      <c r="D118" s="710"/>
      <c r="E118" s="710"/>
      <c r="F118" s="710"/>
      <c r="G118" s="710"/>
      <c r="H118" s="710"/>
      <c r="I118" s="710"/>
      <c r="J118" s="710"/>
      <c r="K118" s="710"/>
      <c r="L118" s="710"/>
      <c r="M118" s="710"/>
      <c r="N118" s="710"/>
      <c r="O118" s="710"/>
      <c r="P118" s="711" t="s">
        <v>1436</v>
      </c>
      <c r="Q118" s="711"/>
      <c r="R118" s="711"/>
      <c r="S118" s="711"/>
      <c r="T118" s="711"/>
      <c r="U118" s="711"/>
      <c r="V118" s="711"/>
      <c r="W118" s="711"/>
      <c r="X118" s="711"/>
      <c r="Y118" s="711"/>
      <c r="Z118" s="711"/>
      <c r="AA118" s="711"/>
      <c r="AB118" s="711"/>
      <c r="AC118" s="711"/>
      <c r="AD118" s="712"/>
      <c r="AE118" s="712"/>
      <c r="AF118" s="712"/>
      <c r="AG118" s="713">
        <v>1</v>
      </c>
      <c r="AH118" s="713"/>
      <c r="AI118" s="713"/>
      <c r="AJ118" s="713"/>
      <c r="AK118" s="714">
        <v>5576</v>
      </c>
      <c r="AL118" s="715"/>
      <c r="AM118" s="715"/>
      <c r="AN118" s="715"/>
      <c r="AO118" s="715"/>
      <c r="AP118" s="716"/>
      <c r="AQ118" s="717">
        <f t="shared" si="19"/>
        <v>66912</v>
      </c>
      <c r="AR118" s="717"/>
      <c r="AS118" s="717"/>
      <c r="AT118" s="717"/>
      <c r="AU118" s="717"/>
      <c r="AV118" s="717"/>
      <c r="AW118" s="717"/>
      <c r="AX118" s="717"/>
      <c r="AY118" s="718"/>
      <c r="AZ118" s="719"/>
      <c r="BA118" s="719"/>
      <c r="BB118" s="719"/>
      <c r="BC118" s="719"/>
      <c r="BD118" s="719"/>
      <c r="BE118" s="719"/>
      <c r="BF118" s="720"/>
      <c r="BG118" s="721">
        <f t="shared" si="9"/>
        <v>929.33333333333337</v>
      </c>
      <c r="BH118" s="722"/>
      <c r="BI118" s="722"/>
      <c r="BJ118" s="722"/>
      <c r="BK118" s="722"/>
      <c r="BL118" s="722"/>
      <c r="BM118" s="722"/>
      <c r="BN118" s="722"/>
      <c r="BO118" s="723">
        <f t="shared" si="20"/>
        <v>9166.0273972602736</v>
      </c>
      <c r="BP118" s="724"/>
      <c r="BQ118" s="724"/>
      <c r="BR118" s="724"/>
      <c r="BS118" s="724"/>
      <c r="BT118" s="724"/>
      <c r="BU118" s="724"/>
      <c r="BV118" s="725"/>
      <c r="BW118" s="726"/>
      <c r="BX118" s="726"/>
      <c r="BY118" s="726"/>
      <c r="BZ118" s="726"/>
      <c r="CA118" s="726"/>
      <c r="CB118" s="726"/>
      <c r="CC118" s="726"/>
      <c r="CD118" s="726"/>
      <c r="CE118" s="726"/>
      <c r="CF118" s="726"/>
      <c r="CG118" s="726"/>
      <c r="CH118" s="726"/>
      <c r="CI118" s="726"/>
      <c r="CJ118" s="726"/>
      <c r="CK118" s="726"/>
      <c r="CL118" s="726"/>
      <c r="CM118" s="726"/>
      <c r="CN118" s="726"/>
      <c r="CO118" s="726"/>
      <c r="CP118" s="726"/>
      <c r="CQ118" s="726"/>
      <c r="CR118" s="726"/>
      <c r="CS118" s="726"/>
      <c r="CT118" s="726"/>
      <c r="CU118" s="726"/>
      <c r="CV118" s="717">
        <f t="shared" si="21"/>
        <v>77007.360730593602</v>
      </c>
      <c r="CW118" s="717"/>
      <c r="CX118" s="717"/>
      <c r="CY118" s="717"/>
      <c r="CZ118" s="717"/>
      <c r="DA118" s="717"/>
      <c r="DB118" s="717"/>
      <c r="DC118" s="717"/>
      <c r="DD118" s="717"/>
      <c r="DE118" s="727"/>
    </row>
    <row r="119" spans="1:109" s="2" customFormat="1" ht="23.25" customHeight="1" x14ac:dyDescent="0.2">
      <c r="A119" s="709" t="s">
        <v>1448</v>
      </c>
      <c r="B119" s="710"/>
      <c r="C119" s="710"/>
      <c r="D119" s="710"/>
      <c r="E119" s="710"/>
      <c r="F119" s="710"/>
      <c r="G119" s="710"/>
      <c r="H119" s="710"/>
      <c r="I119" s="710"/>
      <c r="J119" s="710"/>
      <c r="K119" s="710"/>
      <c r="L119" s="710"/>
      <c r="M119" s="710"/>
      <c r="N119" s="710"/>
      <c r="O119" s="710"/>
      <c r="P119" s="711" t="s">
        <v>1450</v>
      </c>
      <c r="Q119" s="711"/>
      <c r="R119" s="711"/>
      <c r="S119" s="711"/>
      <c r="T119" s="711"/>
      <c r="U119" s="711"/>
      <c r="V119" s="711"/>
      <c r="W119" s="711"/>
      <c r="X119" s="711"/>
      <c r="Y119" s="711"/>
      <c r="Z119" s="711"/>
      <c r="AA119" s="711"/>
      <c r="AB119" s="711"/>
      <c r="AC119" s="711"/>
      <c r="AD119" s="712"/>
      <c r="AE119" s="712"/>
      <c r="AF119" s="712"/>
      <c r="AG119" s="713">
        <v>1</v>
      </c>
      <c r="AH119" s="713"/>
      <c r="AI119" s="713"/>
      <c r="AJ119" s="713"/>
      <c r="AK119" s="714">
        <v>8206</v>
      </c>
      <c r="AL119" s="715"/>
      <c r="AM119" s="715"/>
      <c r="AN119" s="715"/>
      <c r="AO119" s="715"/>
      <c r="AP119" s="716"/>
      <c r="AQ119" s="717">
        <f t="shared" si="19"/>
        <v>98472</v>
      </c>
      <c r="AR119" s="717"/>
      <c r="AS119" s="717"/>
      <c r="AT119" s="717"/>
      <c r="AU119" s="717"/>
      <c r="AV119" s="717"/>
      <c r="AW119" s="717"/>
      <c r="AX119" s="717"/>
      <c r="AY119" s="718"/>
      <c r="AZ119" s="719"/>
      <c r="BA119" s="719"/>
      <c r="BB119" s="719"/>
      <c r="BC119" s="719"/>
      <c r="BD119" s="719"/>
      <c r="BE119" s="719"/>
      <c r="BF119" s="720"/>
      <c r="BG119" s="721">
        <f t="shared" si="9"/>
        <v>1367.6666666666667</v>
      </c>
      <c r="BH119" s="722"/>
      <c r="BI119" s="722"/>
      <c r="BJ119" s="722"/>
      <c r="BK119" s="722"/>
      <c r="BL119" s="722"/>
      <c r="BM119" s="722"/>
      <c r="BN119" s="722"/>
      <c r="BO119" s="723">
        <f t="shared" si="20"/>
        <v>13489.31506849315</v>
      </c>
      <c r="BP119" s="724"/>
      <c r="BQ119" s="724"/>
      <c r="BR119" s="724"/>
      <c r="BS119" s="724"/>
      <c r="BT119" s="724"/>
      <c r="BU119" s="724"/>
      <c r="BV119" s="725"/>
      <c r="BW119" s="726"/>
      <c r="BX119" s="726"/>
      <c r="BY119" s="726"/>
      <c r="BZ119" s="726"/>
      <c r="CA119" s="726"/>
      <c r="CB119" s="726"/>
      <c r="CC119" s="726"/>
      <c r="CD119" s="726"/>
      <c r="CE119" s="726"/>
      <c r="CF119" s="726"/>
      <c r="CG119" s="726"/>
      <c r="CH119" s="726"/>
      <c r="CI119" s="726"/>
      <c r="CJ119" s="726"/>
      <c r="CK119" s="726"/>
      <c r="CL119" s="726"/>
      <c r="CM119" s="726"/>
      <c r="CN119" s="726"/>
      <c r="CO119" s="726"/>
      <c r="CP119" s="726"/>
      <c r="CQ119" s="726"/>
      <c r="CR119" s="726"/>
      <c r="CS119" s="726"/>
      <c r="CT119" s="726"/>
      <c r="CU119" s="726"/>
      <c r="CV119" s="717">
        <f t="shared" si="21"/>
        <v>113328.98173515982</v>
      </c>
      <c r="CW119" s="717"/>
      <c r="CX119" s="717"/>
      <c r="CY119" s="717"/>
      <c r="CZ119" s="717"/>
      <c r="DA119" s="717"/>
      <c r="DB119" s="717"/>
      <c r="DC119" s="717"/>
      <c r="DD119" s="717"/>
      <c r="DE119" s="727"/>
    </row>
    <row r="120" spans="1:109" s="2" customFormat="1" ht="23.25" customHeight="1" x14ac:dyDescent="0.2">
      <c r="A120" s="709" t="s">
        <v>1449</v>
      </c>
      <c r="B120" s="710"/>
      <c r="C120" s="710"/>
      <c r="D120" s="710"/>
      <c r="E120" s="710"/>
      <c r="F120" s="710"/>
      <c r="G120" s="710"/>
      <c r="H120" s="710"/>
      <c r="I120" s="710"/>
      <c r="J120" s="710"/>
      <c r="K120" s="710"/>
      <c r="L120" s="710"/>
      <c r="M120" s="710"/>
      <c r="N120" s="710"/>
      <c r="O120" s="710"/>
      <c r="P120" s="711" t="s">
        <v>1450</v>
      </c>
      <c r="Q120" s="711"/>
      <c r="R120" s="711"/>
      <c r="S120" s="711"/>
      <c r="T120" s="711"/>
      <c r="U120" s="711"/>
      <c r="V120" s="711"/>
      <c r="W120" s="711"/>
      <c r="X120" s="711"/>
      <c r="Y120" s="711"/>
      <c r="Z120" s="711"/>
      <c r="AA120" s="711"/>
      <c r="AB120" s="711"/>
      <c r="AC120" s="711"/>
      <c r="AD120" s="712"/>
      <c r="AE120" s="712"/>
      <c r="AF120" s="712"/>
      <c r="AG120" s="713">
        <v>1</v>
      </c>
      <c r="AH120" s="713"/>
      <c r="AI120" s="713"/>
      <c r="AJ120" s="713"/>
      <c r="AK120" s="714">
        <v>6669</v>
      </c>
      <c r="AL120" s="715"/>
      <c r="AM120" s="715"/>
      <c r="AN120" s="715"/>
      <c r="AO120" s="715"/>
      <c r="AP120" s="716"/>
      <c r="AQ120" s="717">
        <f t="shared" ref="AQ120:AQ127" si="22">AG120*AK120*12</f>
        <v>80028</v>
      </c>
      <c r="AR120" s="717"/>
      <c r="AS120" s="717"/>
      <c r="AT120" s="717"/>
      <c r="AU120" s="717"/>
      <c r="AV120" s="717"/>
      <c r="AW120" s="717"/>
      <c r="AX120" s="717"/>
      <c r="AY120" s="718"/>
      <c r="AZ120" s="719"/>
      <c r="BA120" s="719"/>
      <c r="BB120" s="719"/>
      <c r="BC120" s="719"/>
      <c r="BD120" s="719"/>
      <c r="BE120" s="719"/>
      <c r="BF120" s="720"/>
      <c r="BG120" s="721">
        <f t="shared" si="9"/>
        <v>1111.5</v>
      </c>
      <c r="BH120" s="722"/>
      <c r="BI120" s="722"/>
      <c r="BJ120" s="722"/>
      <c r="BK120" s="722"/>
      <c r="BL120" s="722"/>
      <c r="BM120" s="722"/>
      <c r="BN120" s="722"/>
      <c r="BO120" s="723">
        <f t="shared" ref="BO120:BO127" si="23">AQ120/365*50</f>
        <v>10962.739726027397</v>
      </c>
      <c r="BP120" s="724"/>
      <c r="BQ120" s="724"/>
      <c r="BR120" s="724"/>
      <c r="BS120" s="724"/>
      <c r="BT120" s="724"/>
      <c r="BU120" s="724"/>
      <c r="BV120" s="725"/>
      <c r="BW120" s="726"/>
      <c r="BX120" s="726"/>
      <c r="BY120" s="726"/>
      <c r="BZ120" s="726"/>
      <c r="CA120" s="726"/>
      <c r="CB120" s="726"/>
      <c r="CC120" s="726"/>
      <c r="CD120" s="726"/>
      <c r="CE120" s="726"/>
      <c r="CF120" s="726"/>
      <c r="CG120" s="726"/>
      <c r="CH120" s="726"/>
      <c r="CI120" s="726"/>
      <c r="CJ120" s="726"/>
      <c r="CK120" s="726"/>
      <c r="CL120" s="726"/>
      <c r="CM120" s="726"/>
      <c r="CN120" s="726"/>
      <c r="CO120" s="726"/>
      <c r="CP120" s="726"/>
      <c r="CQ120" s="726"/>
      <c r="CR120" s="726"/>
      <c r="CS120" s="726"/>
      <c r="CT120" s="726"/>
      <c r="CU120" s="726"/>
      <c r="CV120" s="717">
        <f t="shared" ref="CV120:CV127" si="24">SUM(AQ120:CU120)</f>
        <v>92102.239726027401</v>
      </c>
      <c r="CW120" s="717"/>
      <c r="CX120" s="717"/>
      <c r="CY120" s="717"/>
      <c r="CZ120" s="717"/>
      <c r="DA120" s="717"/>
      <c r="DB120" s="717"/>
      <c r="DC120" s="717"/>
      <c r="DD120" s="717"/>
      <c r="DE120" s="727"/>
    </row>
    <row r="121" spans="1:109" s="2" customFormat="1" ht="23.25" customHeight="1" x14ac:dyDescent="0.2">
      <c r="A121" s="709" t="s">
        <v>1449</v>
      </c>
      <c r="B121" s="710"/>
      <c r="C121" s="710"/>
      <c r="D121" s="710"/>
      <c r="E121" s="710"/>
      <c r="F121" s="710"/>
      <c r="G121" s="710"/>
      <c r="H121" s="710"/>
      <c r="I121" s="710"/>
      <c r="J121" s="710"/>
      <c r="K121" s="710"/>
      <c r="L121" s="710"/>
      <c r="M121" s="710"/>
      <c r="N121" s="710"/>
      <c r="O121" s="710"/>
      <c r="P121" s="711" t="s">
        <v>1450</v>
      </c>
      <c r="Q121" s="711"/>
      <c r="R121" s="711"/>
      <c r="S121" s="711"/>
      <c r="T121" s="711"/>
      <c r="U121" s="711"/>
      <c r="V121" s="711"/>
      <c r="W121" s="711"/>
      <c r="X121" s="711"/>
      <c r="Y121" s="711"/>
      <c r="Z121" s="711"/>
      <c r="AA121" s="711"/>
      <c r="AB121" s="711"/>
      <c r="AC121" s="711"/>
      <c r="AD121" s="712"/>
      <c r="AE121" s="712"/>
      <c r="AF121" s="712"/>
      <c r="AG121" s="713">
        <v>1</v>
      </c>
      <c r="AH121" s="713"/>
      <c r="AI121" s="713"/>
      <c r="AJ121" s="713"/>
      <c r="AK121" s="714">
        <v>5002</v>
      </c>
      <c r="AL121" s="715"/>
      <c r="AM121" s="715"/>
      <c r="AN121" s="715"/>
      <c r="AO121" s="715"/>
      <c r="AP121" s="716"/>
      <c r="AQ121" s="717">
        <f t="shared" si="22"/>
        <v>60024</v>
      </c>
      <c r="AR121" s="717"/>
      <c r="AS121" s="717"/>
      <c r="AT121" s="717"/>
      <c r="AU121" s="717"/>
      <c r="AV121" s="717"/>
      <c r="AW121" s="717"/>
      <c r="AX121" s="717"/>
      <c r="AY121" s="718"/>
      <c r="AZ121" s="719"/>
      <c r="BA121" s="719"/>
      <c r="BB121" s="719"/>
      <c r="BC121" s="719"/>
      <c r="BD121" s="719"/>
      <c r="BE121" s="719"/>
      <c r="BF121" s="720"/>
      <c r="BG121" s="721">
        <f t="shared" si="9"/>
        <v>833.66666666666663</v>
      </c>
      <c r="BH121" s="722"/>
      <c r="BI121" s="722"/>
      <c r="BJ121" s="722"/>
      <c r="BK121" s="722"/>
      <c r="BL121" s="722"/>
      <c r="BM121" s="722"/>
      <c r="BN121" s="722"/>
      <c r="BO121" s="723">
        <f t="shared" si="23"/>
        <v>8222.465753424658</v>
      </c>
      <c r="BP121" s="724"/>
      <c r="BQ121" s="724"/>
      <c r="BR121" s="724"/>
      <c r="BS121" s="724"/>
      <c r="BT121" s="724"/>
      <c r="BU121" s="724"/>
      <c r="BV121" s="725"/>
      <c r="BW121" s="726"/>
      <c r="BX121" s="726"/>
      <c r="BY121" s="726"/>
      <c r="BZ121" s="726"/>
      <c r="CA121" s="726"/>
      <c r="CB121" s="726"/>
      <c r="CC121" s="726"/>
      <c r="CD121" s="726"/>
      <c r="CE121" s="726"/>
      <c r="CF121" s="726"/>
      <c r="CG121" s="726"/>
      <c r="CH121" s="726"/>
      <c r="CI121" s="726"/>
      <c r="CJ121" s="726"/>
      <c r="CK121" s="726"/>
      <c r="CL121" s="726"/>
      <c r="CM121" s="726"/>
      <c r="CN121" s="726"/>
      <c r="CO121" s="726"/>
      <c r="CP121" s="726"/>
      <c r="CQ121" s="726"/>
      <c r="CR121" s="726"/>
      <c r="CS121" s="726"/>
      <c r="CT121" s="726"/>
      <c r="CU121" s="726"/>
      <c r="CV121" s="717">
        <f t="shared" si="24"/>
        <v>69080.132420091322</v>
      </c>
      <c r="CW121" s="717"/>
      <c r="CX121" s="717"/>
      <c r="CY121" s="717"/>
      <c r="CZ121" s="717"/>
      <c r="DA121" s="717"/>
      <c r="DB121" s="717"/>
      <c r="DC121" s="717"/>
      <c r="DD121" s="717"/>
      <c r="DE121" s="727"/>
    </row>
    <row r="122" spans="1:109" s="2" customFormat="1" ht="23.25" customHeight="1" x14ac:dyDescent="0.2">
      <c r="A122" s="709" t="s">
        <v>1451</v>
      </c>
      <c r="B122" s="710"/>
      <c r="C122" s="710"/>
      <c r="D122" s="710"/>
      <c r="E122" s="710"/>
      <c r="F122" s="710"/>
      <c r="G122" s="710"/>
      <c r="H122" s="710"/>
      <c r="I122" s="710"/>
      <c r="J122" s="710"/>
      <c r="K122" s="710"/>
      <c r="L122" s="710"/>
      <c r="M122" s="710"/>
      <c r="N122" s="710"/>
      <c r="O122" s="710"/>
      <c r="P122" s="711" t="s">
        <v>1452</v>
      </c>
      <c r="Q122" s="711"/>
      <c r="R122" s="711"/>
      <c r="S122" s="711"/>
      <c r="T122" s="711"/>
      <c r="U122" s="711"/>
      <c r="V122" s="711"/>
      <c r="W122" s="711"/>
      <c r="X122" s="711"/>
      <c r="Y122" s="711"/>
      <c r="Z122" s="711"/>
      <c r="AA122" s="711"/>
      <c r="AB122" s="711"/>
      <c r="AC122" s="711"/>
      <c r="AD122" s="712"/>
      <c r="AE122" s="712"/>
      <c r="AF122" s="712"/>
      <c r="AG122" s="713">
        <v>2</v>
      </c>
      <c r="AH122" s="713"/>
      <c r="AI122" s="713"/>
      <c r="AJ122" s="713"/>
      <c r="AK122" s="714">
        <v>7007</v>
      </c>
      <c r="AL122" s="715"/>
      <c r="AM122" s="715"/>
      <c r="AN122" s="715"/>
      <c r="AO122" s="715"/>
      <c r="AP122" s="716"/>
      <c r="AQ122" s="717">
        <f t="shared" si="22"/>
        <v>168168</v>
      </c>
      <c r="AR122" s="717"/>
      <c r="AS122" s="717"/>
      <c r="AT122" s="717"/>
      <c r="AU122" s="717"/>
      <c r="AV122" s="717"/>
      <c r="AW122" s="717"/>
      <c r="AX122" s="717"/>
      <c r="AY122" s="718"/>
      <c r="AZ122" s="719"/>
      <c r="BA122" s="719"/>
      <c r="BB122" s="719"/>
      <c r="BC122" s="719"/>
      <c r="BD122" s="719"/>
      <c r="BE122" s="719"/>
      <c r="BF122" s="720"/>
      <c r="BG122" s="721">
        <f>AK122/2/15*10*25%*2*2</f>
        <v>2335.6666666666665</v>
      </c>
      <c r="BH122" s="722"/>
      <c r="BI122" s="722"/>
      <c r="BJ122" s="722"/>
      <c r="BK122" s="722"/>
      <c r="BL122" s="722"/>
      <c r="BM122" s="722"/>
      <c r="BN122" s="722"/>
      <c r="BO122" s="723">
        <f t="shared" si="23"/>
        <v>23036.712328767124</v>
      </c>
      <c r="BP122" s="724"/>
      <c r="BQ122" s="724"/>
      <c r="BR122" s="724"/>
      <c r="BS122" s="724"/>
      <c r="BT122" s="724"/>
      <c r="BU122" s="724"/>
      <c r="BV122" s="725"/>
      <c r="BW122" s="726"/>
      <c r="BX122" s="726"/>
      <c r="BY122" s="726"/>
      <c r="BZ122" s="726"/>
      <c r="CA122" s="726"/>
      <c r="CB122" s="726"/>
      <c r="CC122" s="726"/>
      <c r="CD122" s="726"/>
      <c r="CE122" s="726"/>
      <c r="CF122" s="726"/>
      <c r="CG122" s="726"/>
      <c r="CH122" s="726"/>
      <c r="CI122" s="726"/>
      <c r="CJ122" s="726"/>
      <c r="CK122" s="726"/>
      <c r="CL122" s="726"/>
      <c r="CM122" s="726"/>
      <c r="CN122" s="726"/>
      <c r="CO122" s="726"/>
      <c r="CP122" s="726"/>
      <c r="CQ122" s="726"/>
      <c r="CR122" s="726"/>
      <c r="CS122" s="726"/>
      <c r="CT122" s="726"/>
      <c r="CU122" s="726"/>
      <c r="CV122" s="717">
        <f t="shared" si="24"/>
        <v>193540.37899543377</v>
      </c>
      <c r="CW122" s="717"/>
      <c r="CX122" s="717"/>
      <c r="CY122" s="717"/>
      <c r="CZ122" s="717"/>
      <c r="DA122" s="717"/>
      <c r="DB122" s="717"/>
      <c r="DC122" s="717"/>
      <c r="DD122" s="717"/>
      <c r="DE122" s="727"/>
    </row>
    <row r="123" spans="1:109" s="2" customFormat="1" ht="23.25" customHeight="1" x14ac:dyDescent="0.2">
      <c r="A123" s="709" t="s">
        <v>1453</v>
      </c>
      <c r="B123" s="710"/>
      <c r="C123" s="710"/>
      <c r="D123" s="710"/>
      <c r="E123" s="710"/>
      <c r="F123" s="710"/>
      <c r="G123" s="710"/>
      <c r="H123" s="710"/>
      <c r="I123" s="710"/>
      <c r="J123" s="710"/>
      <c r="K123" s="710"/>
      <c r="L123" s="710"/>
      <c r="M123" s="710"/>
      <c r="N123" s="710"/>
      <c r="O123" s="710"/>
      <c r="P123" s="711" t="s">
        <v>1452</v>
      </c>
      <c r="Q123" s="711"/>
      <c r="R123" s="711"/>
      <c r="S123" s="711"/>
      <c r="T123" s="711"/>
      <c r="U123" s="711"/>
      <c r="V123" s="711"/>
      <c r="W123" s="711"/>
      <c r="X123" s="711"/>
      <c r="Y123" s="711"/>
      <c r="Z123" s="711"/>
      <c r="AA123" s="711"/>
      <c r="AB123" s="711"/>
      <c r="AC123" s="711"/>
      <c r="AD123" s="712"/>
      <c r="AE123" s="712"/>
      <c r="AF123" s="712"/>
      <c r="AG123" s="713">
        <v>2</v>
      </c>
      <c r="AH123" s="713"/>
      <c r="AI123" s="713"/>
      <c r="AJ123" s="713"/>
      <c r="AK123" s="714">
        <v>6690</v>
      </c>
      <c r="AL123" s="715"/>
      <c r="AM123" s="715"/>
      <c r="AN123" s="715"/>
      <c r="AO123" s="715"/>
      <c r="AP123" s="716"/>
      <c r="AQ123" s="717">
        <f t="shared" si="22"/>
        <v>160560</v>
      </c>
      <c r="AR123" s="717"/>
      <c r="AS123" s="717"/>
      <c r="AT123" s="717"/>
      <c r="AU123" s="717"/>
      <c r="AV123" s="717"/>
      <c r="AW123" s="717"/>
      <c r="AX123" s="717"/>
      <c r="AY123" s="718"/>
      <c r="AZ123" s="719"/>
      <c r="BA123" s="719"/>
      <c r="BB123" s="719"/>
      <c r="BC123" s="719"/>
      <c r="BD123" s="719"/>
      <c r="BE123" s="719"/>
      <c r="BF123" s="720"/>
      <c r="BG123" s="721">
        <f>AK123/2/15*10*25%*2*2</f>
        <v>2230</v>
      </c>
      <c r="BH123" s="722"/>
      <c r="BI123" s="722"/>
      <c r="BJ123" s="722"/>
      <c r="BK123" s="722"/>
      <c r="BL123" s="722"/>
      <c r="BM123" s="722"/>
      <c r="BN123" s="722"/>
      <c r="BO123" s="723">
        <f t="shared" si="23"/>
        <v>21994.520547945205</v>
      </c>
      <c r="BP123" s="724"/>
      <c r="BQ123" s="724"/>
      <c r="BR123" s="724"/>
      <c r="BS123" s="724"/>
      <c r="BT123" s="724"/>
      <c r="BU123" s="724"/>
      <c r="BV123" s="725"/>
      <c r="BW123" s="726"/>
      <c r="BX123" s="726"/>
      <c r="BY123" s="726"/>
      <c r="BZ123" s="726"/>
      <c r="CA123" s="726"/>
      <c r="CB123" s="726"/>
      <c r="CC123" s="726"/>
      <c r="CD123" s="726"/>
      <c r="CE123" s="726"/>
      <c r="CF123" s="726"/>
      <c r="CG123" s="726"/>
      <c r="CH123" s="726"/>
      <c r="CI123" s="726"/>
      <c r="CJ123" s="726"/>
      <c r="CK123" s="726"/>
      <c r="CL123" s="726"/>
      <c r="CM123" s="726"/>
      <c r="CN123" s="726"/>
      <c r="CO123" s="726"/>
      <c r="CP123" s="726"/>
      <c r="CQ123" s="726"/>
      <c r="CR123" s="726"/>
      <c r="CS123" s="726"/>
      <c r="CT123" s="726"/>
      <c r="CU123" s="726"/>
      <c r="CV123" s="717">
        <f t="shared" si="24"/>
        <v>184784.5205479452</v>
      </c>
      <c r="CW123" s="717"/>
      <c r="CX123" s="717"/>
      <c r="CY123" s="717"/>
      <c r="CZ123" s="717"/>
      <c r="DA123" s="717"/>
      <c r="DB123" s="717"/>
      <c r="DC123" s="717"/>
      <c r="DD123" s="717"/>
      <c r="DE123" s="727"/>
    </row>
    <row r="124" spans="1:109" s="2" customFormat="1" ht="23.25" customHeight="1" x14ac:dyDescent="0.2">
      <c r="A124" s="709" t="s">
        <v>1454</v>
      </c>
      <c r="B124" s="710"/>
      <c r="C124" s="710"/>
      <c r="D124" s="710"/>
      <c r="E124" s="710"/>
      <c r="F124" s="710"/>
      <c r="G124" s="710"/>
      <c r="H124" s="710"/>
      <c r="I124" s="710"/>
      <c r="J124" s="710"/>
      <c r="K124" s="710"/>
      <c r="L124" s="710"/>
      <c r="M124" s="710"/>
      <c r="N124" s="710"/>
      <c r="O124" s="710"/>
      <c r="P124" s="711" t="s">
        <v>1452</v>
      </c>
      <c r="Q124" s="711"/>
      <c r="R124" s="711"/>
      <c r="S124" s="711"/>
      <c r="T124" s="711"/>
      <c r="U124" s="711"/>
      <c r="V124" s="711"/>
      <c r="W124" s="711"/>
      <c r="X124" s="711"/>
      <c r="Y124" s="711"/>
      <c r="Z124" s="711"/>
      <c r="AA124" s="711"/>
      <c r="AB124" s="711"/>
      <c r="AC124" s="711"/>
      <c r="AD124" s="712"/>
      <c r="AE124" s="712"/>
      <c r="AF124" s="712"/>
      <c r="AG124" s="713">
        <v>11</v>
      </c>
      <c r="AH124" s="713"/>
      <c r="AI124" s="713"/>
      <c r="AJ124" s="713"/>
      <c r="AK124" s="714">
        <v>5421</v>
      </c>
      <c r="AL124" s="715"/>
      <c r="AM124" s="715"/>
      <c r="AN124" s="715"/>
      <c r="AO124" s="715"/>
      <c r="AP124" s="716"/>
      <c r="AQ124" s="717">
        <f t="shared" si="22"/>
        <v>715572</v>
      </c>
      <c r="AR124" s="717"/>
      <c r="AS124" s="717"/>
      <c r="AT124" s="717"/>
      <c r="AU124" s="717"/>
      <c r="AV124" s="717"/>
      <c r="AW124" s="717"/>
      <c r="AX124" s="717"/>
      <c r="AY124" s="718"/>
      <c r="AZ124" s="719"/>
      <c r="BA124" s="719"/>
      <c r="BB124" s="719"/>
      <c r="BC124" s="719"/>
      <c r="BD124" s="719"/>
      <c r="BE124" s="719"/>
      <c r="BF124" s="720"/>
      <c r="BG124" s="721">
        <f>AK124/2/15*10*25%*11*2</f>
        <v>9938.5</v>
      </c>
      <c r="BH124" s="722"/>
      <c r="BI124" s="722"/>
      <c r="BJ124" s="722"/>
      <c r="BK124" s="722"/>
      <c r="BL124" s="722"/>
      <c r="BM124" s="722"/>
      <c r="BN124" s="722"/>
      <c r="BO124" s="723">
        <f t="shared" si="23"/>
        <v>98023.561643835608</v>
      </c>
      <c r="BP124" s="724"/>
      <c r="BQ124" s="724"/>
      <c r="BR124" s="724"/>
      <c r="BS124" s="724"/>
      <c r="BT124" s="724"/>
      <c r="BU124" s="724"/>
      <c r="BV124" s="725"/>
      <c r="BW124" s="726"/>
      <c r="BX124" s="726"/>
      <c r="BY124" s="726"/>
      <c r="BZ124" s="726"/>
      <c r="CA124" s="726"/>
      <c r="CB124" s="726"/>
      <c r="CC124" s="726"/>
      <c r="CD124" s="726"/>
      <c r="CE124" s="726"/>
      <c r="CF124" s="726"/>
      <c r="CG124" s="726"/>
      <c r="CH124" s="726"/>
      <c r="CI124" s="726"/>
      <c r="CJ124" s="726"/>
      <c r="CK124" s="726"/>
      <c r="CL124" s="726"/>
      <c r="CM124" s="726"/>
      <c r="CN124" s="726"/>
      <c r="CO124" s="726"/>
      <c r="CP124" s="726"/>
      <c r="CQ124" s="726"/>
      <c r="CR124" s="726"/>
      <c r="CS124" s="726"/>
      <c r="CT124" s="726"/>
      <c r="CU124" s="726"/>
      <c r="CV124" s="717">
        <f t="shared" si="24"/>
        <v>823534.06164383562</v>
      </c>
      <c r="CW124" s="717"/>
      <c r="CX124" s="717"/>
      <c r="CY124" s="717"/>
      <c r="CZ124" s="717"/>
      <c r="DA124" s="717"/>
      <c r="DB124" s="717"/>
      <c r="DC124" s="717"/>
      <c r="DD124" s="717"/>
      <c r="DE124" s="727"/>
    </row>
    <row r="125" spans="1:109" s="2" customFormat="1" ht="23.25" customHeight="1" x14ac:dyDescent="0.2">
      <c r="A125" s="709" t="s">
        <v>1455</v>
      </c>
      <c r="B125" s="710"/>
      <c r="C125" s="710"/>
      <c r="D125" s="710"/>
      <c r="E125" s="710"/>
      <c r="F125" s="710"/>
      <c r="G125" s="710"/>
      <c r="H125" s="710"/>
      <c r="I125" s="710"/>
      <c r="J125" s="710"/>
      <c r="K125" s="710"/>
      <c r="L125" s="710"/>
      <c r="M125" s="710"/>
      <c r="N125" s="710"/>
      <c r="O125" s="710"/>
      <c r="P125" s="711" t="s">
        <v>1452</v>
      </c>
      <c r="Q125" s="711"/>
      <c r="R125" s="711"/>
      <c r="S125" s="711"/>
      <c r="T125" s="711"/>
      <c r="U125" s="711"/>
      <c r="V125" s="711"/>
      <c r="W125" s="711"/>
      <c r="X125" s="711"/>
      <c r="Y125" s="711"/>
      <c r="Z125" s="711"/>
      <c r="AA125" s="711"/>
      <c r="AB125" s="711"/>
      <c r="AC125" s="711"/>
      <c r="AD125" s="712"/>
      <c r="AE125" s="712"/>
      <c r="AF125" s="712"/>
      <c r="AG125" s="713">
        <v>6</v>
      </c>
      <c r="AH125" s="713"/>
      <c r="AI125" s="713"/>
      <c r="AJ125" s="713"/>
      <c r="AK125" s="714">
        <v>5717</v>
      </c>
      <c r="AL125" s="715"/>
      <c r="AM125" s="715"/>
      <c r="AN125" s="715"/>
      <c r="AO125" s="715"/>
      <c r="AP125" s="716"/>
      <c r="AQ125" s="717">
        <f t="shared" si="22"/>
        <v>411624</v>
      </c>
      <c r="AR125" s="717"/>
      <c r="AS125" s="717"/>
      <c r="AT125" s="717"/>
      <c r="AU125" s="717"/>
      <c r="AV125" s="717"/>
      <c r="AW125" s="717"/>
      <c r="AX125" s="717"/>
      <c r="AY125" s="718"/>
      <c r="AZ125" s="719"/>
      <c r="BA125" s="719"/>
      <c r="BB125" s="719"/>
      <c r="BC125" s="719"/>
      <c r="BD125" s="719"/>
      <c r="BE125" s="719"/>
      <c r="BF125" s="720"/>
      <c r="BG125" s="721">
        <f>AK125/2/15*10*25%*6*2</f>
        <v>5717</v>
      </c>
      <c r="BH125" s="722"/>
      <c r="BI125" s="722"/>
      <c r="BJ125" s="722"/>
      <c r="BK125" s="722"/>
      <c r="BL125" s="722"/>
      <c r="BM125" s="722"/>
      <c r="BN125" s="722"/>
      <c r="BO125" s="723">
        <f t="shared" si="23"/>
        <v>56386.849315068488</v>
      </c>
      <c r="BP125" s="724"/>
      <c r="BQ125" s="724"/>
      <c r="BR125" s="724"/>
      <c r="BS125" s="724"/>
      <c r="BT125" s="724"/>
      <c r="BU125" s="724"/>
      <c r="BV125" s="725"/>
      <c r="BW125" s="726"/>
      <c r="BX125" s="726"/>
      <c r="BY125" s="726"/>
      <c r="BZ125" s="726"/>
      <c r="CA125" s="726"/>
      <c r="CB125" s="726"/>
      <c r="CC125" s="726"/>
      <c r="CD125" s="726"/>
      <c r="CE125" s="726"/>
      <c r="CF125" s="726"/>
      <c r="CG125" s="726"/>
      <c r="CH125" s="726"/>
      <c r="CI125" s="726"/>
      <c r="CJ125" s="726"/>
      <c r="CK125" s="726"/>
      <c r="CL125" s="726"/>
      <c r="CM125" s="726"/>
      <c r="CN125" s="726"/>
      <c r="CO125" s="726"/>
      <c r="CP125" s="726"/>
      <c r="CQ125" s="726"/>
      <c r="CR125" s="726"/>
      <c r="CS125" s="726"/>
      <c r="CT125" s="726"/>
      <c r="CU125" s="726"/>
      <c r="CV125" s="717">
        <f t="shared" si="24"/>
        <v>473727.84931506851</v>
      </c>
      <c r="CW125" s="717"/>
      <c r="CX125" s="717"/>
      <c r="CY125" s="717"/>
      <c r="CZ125" s="717"/>
      <c r="DA125" s="717"/>
      <c r="DB125" s="717"/>
      <c r="DC125" s="717"/>
      <c r="DD125" s="717"/>
      <c r="DE125" s="727"/>
    </row>
    <row r="126" spans="1:109" s="2" customFormat="1" ht="23.25" customHeight="1" x14ac:dyDescent="0.2">
      <c r="A126" s="709" t="s">
        <v>1397</v>
      </c>
      <c r="B126" s="710"/>
      <c r="C126" s="710"/>
      <c r="D126" s="710"/>
      <c r="E126" s="710"/>
      <c r="F126" s="710"/>
      <c r="G126" s="710"/>
      <c r="H126" s="710"/>
      <c r="I126" s="710"/>
      <c r="J126" s="710"/>
      <c r="K126" s="710"/>
      <c r="L126" s="710"/>
      <c r="M126" s="710"/>
      <c r="N126" s="710"/>
      <c r="O126" s="710"/>
      <c r="P126" s="711" t="s">
        <v>1452</v>
      </c>
      <c r="Q126" s="711"/>
      <c r="R126" s="711"/>
      <c r="S126" s="711"/>
      <c r="T126" s="711"/>
      <c r="U126" s="711"/>
      <c r="V126" s="711"/>
      <c r="W126" s="711"/>
      <c r="X126" s="711"/>
      <c r="Y126" s="711"/>
      <c r="Z126" s="711"/>
      <c r="AA126" s="711"/>
      <c r="AB126" s="711"/>
      <c r="AC126" s="711"/>
      <c r="AD126" s="712"/>
      <c r="AE126" s="712"/>
      <c r="AF126" s="712"/>
      <c r="AG126" s="713">
        <v>1</v>
      </c>
      <c r="AH126" s="713"/>
      <c r="AI126" s="713"/>
      <c r="AJ126" s="713"/>
      <c r="AK126" s="714">
        <v>4287</v>
      </c>
      <c r="AL126" s="715"/>
      <c r="AM126" s="715"/>
      <c r="AN126" s="715"/>
      <c r="AO126" s="715"/>
      <c r="AP126" s="716"/>
      <c r="AQ126" s="717">
        <f t="shared" si="22"/>
        <v>51444</v>
      </c>
      <c r="AR126" s="717"/>
      <c r="AS126" s="717"/>
      <c r="AT126" s="717"/>
      <c r="AU126" s="717"/>
      <c r="AV126" s="717"/>
      <c r="AW126" s="717"/>
      <c r="AX126" s="717"/>
      <c r="AY126" s="718"/>
      <c r="AZ126" s="719"/>
      <c r="BA126" s="719"/>
      <c r="BB126" s="719"/>
      <c r="BC126" s="719"/>
      <c r="BD126" s="719"/>
      <c r="BE126" s="719"/>
      <c r="BF126" s="720"/>
      <c r="BG126" s="721">
        <f t="shared" si="9"/>
        <v>714.5</v>
      </c>
      <c r="BH126" s="722"/>
      <c r="BI126" s="722"/>
      <c r="BJ126" s="722"/>
      <c r="BK126" s="722"/>
      <c r="BL126" s="722"/>
      <c r="BM126" s="722"/>
      <c r="BN126" s="722"/>
      <c r="BO126" s="723">
        <f t="shared" si="23"/>
        <v>7047.1232876712338</v>
      </c>
      <c r="BP126" s="724"/>
      <c r="BQ126" s="724"/>
      <c r="BR126" s="724"/>
      <c r="BS126" s="724"/>
      <c r="BT126" s="724"/>
      <c r="BU126" s="724"/>
      <c r="BV126" s="725"/>
      <c r="BW126" s="726"/>
      <c r="BX126" s="726"/>
      <c r="BY126" s="726"/>
      <c r="BZ126" s="726"/>
      <c r="CA126" s="726"/>
      <c r="CB126" s="726"/>
      <c r="CC126" s="726"/>
      <c r="CD126" s="726"/>
      <c r="CE126" s="726"/>
      <c r="CF126" s="726"/>
      <c r="CG126" s="726"/>
      <c r="CH126" s="726"/>
      <c r="CI126" s="726"/>
      <c r="CJ126" s="726"/>
      <c r="CK126" s="726"/>
      <c r="CL126" s="726"/>
      <c r="CM126" s="726"/>
      <c r="CN126" s="726"/>
      <c r="CO126" s="726"/>
      <c r="CP126" s="726"/>
      <c r="CQ126" s="726"/>
      <c r="CR126" s="726"/>
      <c r="CS126" s="726"/>
      <c r="CT126" s="726"/>
      <c r="CU126" s="726"/>
      <c r="CV126" s="717">
        <f t="shared" si="24"/>
        <v>59205.623287671231</v>
      </c>
      <c r="CW126" s="717"/>
      <c r="CX126" s="717"/>
      <c r="CY126" s="717"/>
      <c r="CZ126" s="717"/>
      <c r="DA126" s="717"/>
      <c r="DB126" s="717"/>
      <c r="DC126" s="717"/>
      <c r="DD126" s="717"/>
      <c r="DE126" s="727"/>
    </row>
    <row r="127" spans="1:109" s="2" customFormat="1" ht="23.25" customHeight="1" x14ac:dyDescent="0.2">
      <c r="A127" s="709" t="s">
        <v>1387</v>
      </c>
      <c r="B127" s="710"/>
      <c r="C127" s="710"/>
      <c r="D127" s="710"/>
      <c r="E127" s="710"/>
      <c r="F127" s="710"/>
      <c r="G127" s="710"/>
      <c r="H127" s="710"/>
      <c r="I127" s="710"/>
      <c r="J127" s="710"/>
      <c r="K127" s="710"/>
      <c r="L127" s="710"/>
      <c r="M127" s="710"/>
      <c r="N127" s="710"/>
      <c r="O127" s="710"/>
      <c r="P127" s="711" t="s">
        <v>1456</v>
      </c>
      <c r="Q127" s="711"/>
      <c r="R127" s="711"/>
      <c r="S127" s="711"/>
      <c r="T127" s="711"/>
      <c r="U127" s="711"/>
      <c r="V127" s="711"/>
      <c r="W127" s="711"/>
      <c r="X127" s="711"/>
      <c r="Y127" s="711"/>
      <c r="Z127" s="711"/>
      <c r="AA127" s="711"/>
      <c r="AB127" s="711"/>
      <c r="AC127" s="711"/>
      <c r="AD127" s="712"/>
      <c r="AE127" s="712"/>
      <c r="AF127" s="712"/>
      <c r="AG127" s="713">
        <v>1</v>
      </c>
      <c r="AH127" s="713"/>
      <c r="AI127" s="713"/>
      <c r="AJ127" s="713"/>
      <c r="AK127" s="714">
        <v>9527</v>
      </c>
      <c r="AL127" s="715"/>
      <c r="AM127" s="715"/>
      <c r="AN127" s="715"/>
      <c r="AO127" s="715"/>
      <c r="AP127" s="716"/>
      <c r="AQ127" s="717">
        <f t="shared" si="22"/>
        <v>114324</v>
      </c>
      <c r="AR127" s="717"/>
      <c r="AS127" s="717"/>
      <c r="AT127" s="717"/>
      <c r="AU127" s="717"/>
      <c r="AV127" s="717"/>
      <c r="AW127" s="717"/>
      <c r="AX127" s="717"/>
      <c r="AY127" s="718"/>
      <c r="AZ127" s="719"/>
      <c r="BA127" s="719"/>
      <c r="BB127" s="719"/>
      <c r="BC127" s="719"/>
      <c r="BD127" s="719"/>
      <c r="BE127" s="719"/>
      <c r="BF127" s="720"/>
      <c r="BG127" s="721">
        <f t="shared" si="9"/>
        <v>1587.8333333333333</v>
      </c>
      <c r="BH127" s="722"/>
      <c r="BI127" s="722"/>
      <c r="BJ127" s="722"/>
      <c r="BK127" s="722"/>
      <c r="BL127" s="722"/>
      <c r="BM127" s="722"/>
      <c r="BN127" s="722"/>
      <c r="BO127" s="723">
        <f t="shared" si="23"/>
        <v>15660.821917808218</v>
      </c>
      <c r="BP127" s="724"/>
      <c r="BQ127" s="724"/>
      <c r="BR127" s="724"/>
      <c r="BS127" s="724"/>
      <c r="BT127" s="724"/>
      <c r="BU127" s="724"/>
      <c r="BV127" s="725"/>
      <c r="BW127" s="726"/>
      <c r="BX127" s="726"/>
      <c r="BY127" s="726"/>
      <c r="BZ127" s="726"/>
      <c r="CA127" s="726"/>
      <c r="CB127" s="726"/>
      <c r="CC127" s="726"/>
      <c r="CD127" s="726"/>
      <c r="CE127" s="726"/>
      <c r="CF127" s="726"/>
      <c r="CG127" s="726"/>
      <c r="CH127" s="726"/>
      <c r="CI127" s="726"/>
      <c r="CJ127" s="726"/>
      <c r="CK127" s="726"/>
      <c r="CL127" s="726"/>
      <c r="CM127" s="726"/>
      <c r="CN127" s="726"/>
      <c r="CO127" s="726"/>
      <c r="CP127" s="726"/>
      <c r="CQ127" s="726"/>
      <c r="CR127" s="726"/>
      <c r="CS127" s="726"/>
      <c r="CT127" s="726"/>
      <c r="CU127" s="726"/>
      <c r="CV127" s="717">
        <f t="shared" si="24"/>
        <v>131572.65525114155</v>
      </c>
      <c r="CW127" s="717"/>
      <c r="CX127" s="717"/>
      <c r="CY127" s="717"/>
      <c r="CZ127" s="717"/>
      <c r="DA127" s="717"/>
      <c r="DB127" s="717"/>
      <c r="DC127" s="717"/>
      <c r="DD127" s="717"/>
      <c r="DE127" s="727"/>
    </row>
    <row r="128" spans="1:109" s="2" customFormat="1" ht="23.25" customHeight="1" x14ac:dyDescent="0.2">
      <c r="A128" s="709" t="s">
        <v>1457</v>
      </c>
      <c r="B128" s="710"/>
      <c r="C128" s="710"/>
      <c r="D128" s="710"/>
      <c r="E128" s="710"/>
      <c r="F128" s="710"/>
      <c r="G128" s="710"/>
      <c r="H128" s="710"/>
      <c r="I128" s="710"/>
      <c r="J128" s="710"/>
      <c r="K128" s="710"/>
      <c r="L128" s="710"/>
      <c r="M128" s="710"/>
      <c r="N128" s="710"/>
      <c r="O128" s="710"/>
      <c r="P128" s="711" t="s">
        <v>1456</v>
      </c>
      <c r="Q128" s="711"/>
      <c r="R128" s="711"/>
      <c r="S128" s="711"/>
      <c r="T128" s="711"/>
      <c r="U128" s="711"/>
      <c r="V128" s="711"/>
      <c r="W128" s="711"/>
      <c r="X128" s="711"/>
      <c r="Y128" s="711"/>
      <c r="Z128" s="711"/>
      <c r="AA128" s="711"/>
      <c r="AB128" s="711"/>
      <c r="AC128" s="711"/>
      <c r="AD128" s="712"/>
      <c r="AE128" s="712"/>
      <c r="AF128" s="712"/>
      <c r="AG128" s="713">
        <v>1</v>
      </c>
      <c r="AH128" s="713"/>
      <c r="AI128" s="713"/>
      <c r="AJ128" s="713"/>
      <c r="AK128" s="714">
        <v>8753</v>
      </c>
      <c r="AL128" s="715"/>
      <c r="AM128" s="715"/>
      <c r="AN128" s="715"/>
      <c r="AO128" s="715"/>
      <c r="AP128" s="716"/>
      <c r="AQ128" s="717">
        <f t="shared" si="19"/>
        <v>105036</v>
      </c>
      <c r="AR128" s="717"/>
      <c r="AS128" s="717"/>
      <c r="AT128" s="717"/>
      <c r="AU128" s="717"/>
      <c r="AV128" s="717"/>
      <c r="AW128" s="717"/>
      <c r="AX128" s="717"/>
      <c r="AY128" s="718"/>
      <c r="AZ128" s="719"/>
      <c r="BA128" s="719"/>
      <c r="BB128" s="719"/>
      <c r="BC128" s="719"/>
      <c r="BD128" s="719"/>
      <c r="BE128" s="719"/>
      <c r="BF128" s="720"/>
      <c r="BG128" s="721">
        <f t="shared" si="9"/>
        <v>1458.8333333333333</v>
      </c>
      <c r="BH128" s="722"/>
      <c r="BI128" s="722"/>
      <c r="BJ128" s="722"/>
      <c r="BK128" s="722"/>
      <c r="BL128" s="722"/>
      <c r="BM128" s="722"/>
      <c r="BN128" s="722"/>
      <c r="BO128" s="723">
        <f t="shared" si="20"/>
        <v>14388.493150684932</v>
      </c>
      <c r="BP128" s="724"/>
      <c r="BQ128" s="724"/>
      <c r="BR128" s="724"/>
      <c r="BS128" s="724"/>
      <c r="BT128" s="724"/>
      <c r="BU128" s="724"/>
      <c r="BV128" s="725"/>
      <c r="BW128" s="726"/>
      <c r="BX128" s="726"/>
      <c r="BY128" s="726"/>
      <c r="BZ128" s="726"/>
      <c r="CA128" s="726"/>
      <c r="CB128" s="726"/>
      <c r="CC128" s="726"/>
      <c r="CD128" s="726"/>
      <c r="CE128" s="726"/>
      <c r="CF128" s="726"/>
      <c r="CG128" s="726"/>
      <c r="CH128" s="726"/>
      <c r="CI128" s="726"/>
      <c r="CJ128" s="726"/>
      <c r="CK128" s="726"/>
      <c r="CL128" s="726"/>
      <c r="CM128" s="726"/>
      <c r="CN128" s="726"/>
      <c r="CO128" s="726"/>
      <c r="CP128" s="726"/>
      <c r="CQ128" s="726"/>
      <c r="CR128" s="726"/>
      <c r="CS128" s="726"/>
      <c r="CT128" s="726"/>
      <c r="CU128" s="726"/>
      <c r="CV128" s="717">
        <f t="shared" si="21"/>
        <v>120883.32648401827</v>
      </c>
      <c r="CW128" s="717"/>
      <c r="CX128" s="717"/>
      <c r="CY128" s="717"/>
      <c r="CZ128" s="717"/>
      <c r="DA128" s="717"/>
      <c r="DB128" s="717"/>
      <c r="DC128" s="717"/>
      <c r="DD128" s="717"/>
      <c r="DE128" s="727"/>
    </row>
    <row r="129" spans="1:109" s="2" customFormat="1" ht="23.25" customHeight="1" x14ac:dyDescent="0.2">
      <c r="A129" s="709" t="s">
        <v>1458</v>
      </c>
      <c r="B129" s="710"/>
      <c r="C129" s="710"/>
      <c r="D129" s="710"/>
      <c r="E129" s="710"/>
      <c r="F129" s="710"/>
      <c r="G129" s="710"/>
      <c r="H129" s="710"/>
      <c r="I129" s="710"/>
      <c r="J129" s="710"/>
      <c r="K129" s="710"/>
      <c r="L129" s="710"/>
      <c r="M129" s="710"/>
      <c r="N129" s="710"/>
      <c r="O129" s="710"/>
      <c r="P129" s="711" t="s">
        <v>1456</v>
      </c>
      <c r="Q129" s="711"/>
      <c r="R129" s="711"/>
      <c r="S129" s="711"/>
      <c r="T129" s="711"/>
      <c r="U129" s="711"/>
      <c r="V129" s="711"/>
      <c r="W129" s="711"/>
      <c r="X129" s="711"/>
      <c r="Y129" s="711"/>
      <c r="Z129" s="711"/>
      <c r="AA129" s="711"/>
      <c r="AB129" s="711"/>
      <c r="AC129" s="711"/>
      <c r="AD129" s="712"/>
      <c r="AE129" s="712"/>
      <c r="AF129" s="712"/>
      <c r="AG129" s="713">
        <v>1</v>
      </c>
      <c r="AH129" s="713"/>
      <c r="AI129" s="713"/>
      <c r="AJ129" s="713"/>
      <c r="AK129" s="714">
        <v>5974</v>
      </c>
      <c r="AL129" s="715"/>
      <c r="AM129" s="715"/>
      <c r="AN129" s="715"/>
      <c r="AO129" s="715"/>
      <c r="AP129" s="716"/>
      <c r="AQ129" s="717">
        <f t="shared" si="19"/>
        <v>71688</v>
      </c>
      <c r="AR129" s="717"/>
      <c r="AS129" s="717"/>
      <c r="AT129" s="717"/>
      <c r="AU129" s="717"/>
      <c r="AV129" s="717"/>
      <c r="AW129" s="717"/>
      <c r="AX129" s="717"/>
      <c r="AY129" s="718"/>
      <c r="AZ129" s="719"/>
      <c r="BA129" s="719"/>
      <c r="BB129" s="719"/>
      <c r="BC129" s="719"/>
      <c r="BD129" s="719"/>
      <c r="BE129" s="719"/>
      <c r="BF129" s="720"/>
      <c r="BG129" s="721">
        <f t="shared" si="9"/>
        <v>995.66666666666663</v>
      </c>
      <c r="BH129" s="722"/>
      <c r="BI129" s="722"/>
      <c r="BJ129" s="722"/>
      <c r="BK129" s="722"/>
      <c r="BL129" s="722"/>
      <c r="BM129" s="722"/>
      <c r="BN129" s="722"/>
      <c r="BO129" s="723">
        <f t="shared" si="20"/>
        <v>9820.2739726027394</v>
      </c>
      <c r="BP129" s="724"/>
      <c r="BQ129" s="724"/>
      <c r="BR129" s="724"/>
      <c r="BS129" s="724"/>
      <c r="BT129" s="724"/>
      <c r="BU129" s="724"/>
      <c r="BV129" s="725"/>
      <c r="BW129" s="726"/>
      <c r="BX129" s="726"/>
      <c r="BY129" s="726"/>
      <c r="BZ129" s="726"/>
      <c r="CA129" s="726"/>
      <c r="CB129" s="726"/>
      <c r="CC129" s="726"/>
      <c r="CD129" s="726"/>
      <c r="CE129" s="726"/>
      <c r="CF129" s="726"/>
      <c r="CG129" s="726"/>
      <c r="CH129" s="726"/>
      <c r="CI129" s="726"/>
      <c r="CJ129" s="726"/>
      <c r="CK129" s="726"/>
      <c r="CL129" s="726"/>
      <c r="CM129" s="726"/>
      <c r="CN129" s="726"/>
      <c r="CO129" s="726"/>
      <c r="CP129" s="726"/>
      <c r="CQ129" s="726"/>
      <c r="CR129" s="726"/>
      <c r="CS129" s="726"/>
      <c r="CT129" s="726"/>
      <c r="CU129" s="726"/>
      <c r="CV129" s="717">
        <f t="shared" si="21"/>
        <v>82503.940639269407</v>
      </c>
      <c r="CW129" s="717"/>
      <c r="CX129" s="717"/>
      <c r="CY129" s="717"/>
      <c r="CZ129" s="717"/>
      <c r="DA129" s="717"/>
      <c r="DB129" s="717"/>
      <c r="DC129" s="717"/>
      <c r="DD129" s="717"/>
      <c r="DE129" s="727"/>
    </row>
    <row r="130" spans="1:109" s="2" customFormat="1" ht="23.25" customHeight="1" x14ac:dyDescent="0.2">
      <c r="A130" s="709" t="s">
        <v>1387</v>
      </c>
      <c r="B130" s="710"/>
      <c r="C130" s="710"/>
      <c r="D130" s="710"/>
      <c r="E130" s="710"/>
      <c r="F130" s="710"/>
      <c r="G130" s="710"/>
      <c r="H130" s="710"/>
      <c r="I130" s="710"/>
      <c r="J130" s="710"/>
      <c r="K130" s="710"/>
      <c r="L130" s="710"/>
      <c r="M130" s="710"/>
      <c r="N130" s="710"/>
      <c r="O130" s="710"/>
      <c r="P130" s="711" t="s">
        <v>1459</v>
      </c>
      <c r="Q130" s="711"/>
      <c r="R130" s="711"/>
      <c r="S130" s="711"/>
      <c r="T130" s="711"/>
      <c r="U130" s="711"/>
      <c r="V130" s="711"/>
      <c r="W130" s="711"/>
      <c r="X130" s="711"/>
      <c r="Y130" s="711"/>
      <c r="Z130" s="711"/>
      <c r="AA130" s="711"/>
      <c r="AB130" s="711"/>
      <c r="AC130" s="711"/>
      <c r="AD130" s="712"/>
      <c r="AE130" s="712"/>
      <c r="AF130" s="712"/>
      <c r="AG130" s="713">
        <v>1</v>
      </c>
      <c r="AH130" s="713"/>
      <c r="AI130" s="713"/>
      <c r="AJ130" s="713"/>
      <c r="AK130" s="714">
        <v>9527</v>
      </c>
      <c r="AL130" s="715"/>
      <c r="AM130" s="715"/>
      <c r="AN130" s="715"/>
      <c r="AO130" s="715"/>
      <c r="AP130" s="716"/>
      <c r="AQ130" s="717">
        <f t="shared" si="19"/>
        <v>114324</v>
      </c>
      <c r="AR130" s="717"/>
      <c r="AS130" s="717"/>
      <c r="AT130" s="717"/>
      <c r="AU130" s="717"/>
      <c r="AV130" s="717"/>
      <c r="AW130" s="717"/>
      <c r="AX130" s="717"/>
      <c r="AY130" s="718"/>
      <c r="AZ130" s="719"/>
      <c r="BA130" s="719"/>
      <c r="BB130" s="719"/>
      <c r="BC130" s="719"/>
      <c r="BD130" s="719"/>
      <c r="BE130" s="719"/>
      <c r="BF130" s="720"/>
      <c r="BG130" s="721">
        <f t="shared" si="9"/>
        <v>1587.8333333333333</v>
      </c>
      <c r="BH130" s="722"/>
      <c r="BI130" s="722"/>
      <c r="BJ130" s="722"/>
      <c r="BK130" s="722"/>
      <c r="BL130" s="722"/>
      <c r="BM130" s="722"/>
      <c r="BN130" s="722"/>
      <c r="BO130" s="723">
        <f t="shared" si="20"/>
        <v>15660.821917808218</v>
      </c>
      <c r="BP130" s="724"/>
      <c r="BQ130" s="724"/>
      <c r="BR130" s="724"/>
      <c r="BS130" s="724"/>
      <c r="BT130" s="724"/>
      <c r="BU130" s="724"/>
      <c r="BV130" s="725"/>
      <c r="BW130" s="726"/>
      <c r="BX130" s="726"/>
      <c r="BY130" s="726"/>
      <c r="BZ130" s="726"/>
      <c r="CA130" s="726"/>
      <c r="CB130" s="726"/>
      <c r="CC130" s="726"/>
      <c r="CD130" s="726"/>
      <c r="CE130" s="726"/>
      <c r="CF130" s="726"/>
      <c r="CG130" s="726"/>
      <c r="CH130" s="726"/>
      <c r="CI130" s="726"/>
      <c r="CJ130" s="726"/>
      <c r="CK130" s="726"/>
      <c r="CL130" s="726"/>
      <c r="CM130" s="726"/>
      <c r="CN130" s="726"/>
      <c r="CO130" s="726"/>
      <c r="CP130" s="726"/>
      <c r="CQ130" s="726"/>
      <c r="CR130" s="726"/>
      <c r="CS130" s="726"/>
      <c r="CT130" s="726"/>
      <c r="CU130" s="726"/>
      <c r="CV130" s="717">
        <f t="shared" si="21"/>
        <v>131572.65525114155</v>
      </c>
      <c r="CW130" s="717"/>
      <c r="CX130" s="717"/>
      <c r="CY130" s="717"/>
      <c r="CZ130" s="717"/>
      <c r="DA130" s="717"/>
      <c r="DB130" s="717"/>
      <c r="DC130" s="717"/>
      <c r="DD130" s="717"/>
      <c r="DE130" s="727"/>
    </row>
    <row r="131" spans="1:109" s="2" customFormat="1" ht="23.25" customHeight="1" x14ac:dyDescent="0.2">
      <c r="A131" s="709" t="s">
        <v>1365</v>
      </c>
      <c r="B131" s="710"/>
      <c r="C131" s="710"/>
      <c r="D131" s="710"/>
      <c r="E131" s="710"/>
      <c r="F131" s="710"/>
      <c r="G131" s="710"/>
      <c r="H131" s="710"/>
      <c r="I131" s="710"/>
      <c r="J131" s="710"/>
      <c r="K131" s="710"/>
      <c r="L131" s="710"/>
      <c r="M131" s="710"/>
      <c r="N131" s="710"/>
      <c r="O131" s="710"/>
      <c r="P131" s="711" t="s">
        <v>1459</v>
      </c>
      <c r="Q131" s="711"/>
      <c r="R131" s="711"/>
      <c r="S131" s="711"/>
      <c r="T131" s="711"/>
      <c r="U131" s="711"/>
      <c r="V131" s="711"/>
      <c r="W131" s="711"/>
      <c r="X131" s="711"/>
      <c r="Y131" s="711"/>
      <c r="Z131" s="711"/>
      <c r="AA131" s="711"/>
      <c r="AB131" s="711"/>
      <c r="AC131" s="711"/>
      <c r="AD131" s="712"/>
      <c r="AE131" s="712"/>
      <c r="AF131" s="712"/>
      <c r="AG131" s="713">
        <v>1</v>
      </c>
      <c r="AH131" s="713"/>
      <c r="AI131" s="713"/>
      <c r="AJ131" s="713"/>
      <c r="AK131" s="714">
        <v>5898</v>
      </c>
      <c r="AL131" s="715"/>
      <c r="AM131" s="715"/>
      <c r="AN131" s="715"/>
      <c r="AO131" s="715"/>
      <c r="AP131" s="716"/>
      <c r="AQ131" s="717">
        <f t="shared" ref="AQ131:AQ138" si="25">AG131*AK131*12</f>
        <v>70776</v>
      </c>
      <c r="AR131" s="717"/>
      <c r="AS131" s="717"/>
      <c r="AT131" s="717"/>
      <c r="AU131" s="717"/>
      <c r="AV131" s="717"/>
      <c r="AW131" s="717"/>
      <c r="AX131" s="717"/>
      <c r="AY131" s="718"/>
      <c r="AZ131" s="719"/>
      <c r="BA131" s="719"/>
      <c r="BB131" s="719"/>
      <c r="BC131" s="719"/>
      <c r="BD131" s="719"/>
      <c r="BE131" s="719"/>
      <c r="BF131" s="720"/>
      <c r="BG131" s="721">
        <f t="shared" si="9"/>
        <v>983</v>
      </c>
      <c r="BH131" s="722"/>
      <c r="BI131" s="722"/>
      <c r="BJ131" s="722"/>
      <c r="BK131" s="722"/>
      <c r="BL131" s="722"/>
      <c r="BM131" s="722"/>
      <c r="BN131" s="722"/>
      <c r="BO131" s="723">
        <f t="shared" ref="BO131:BO138" si="26">AQ131/365*50</f>
        <v>9695.3424657534233</v>
      </c>
      <c r="BP131" s="724"/>
      <c r="BQ131" s="724"/>
      <c r="BR131" s="724"/>
      <c r="BS131" s="724"/>
      <c r="BT131" s="724"/>
      <c r="BU131" s="724"/>
      <c r="BV131" s="725"/>
      <c r="BW131" s="726"/>
      <c r="BX131" s="726"/>
      <c r="BY131" s="726"/>
      <c r="BZ131" s="726"/>
      <c r="CA131" s="726"/>
      <c r="CB131" s="726"/>
      <c r="CC131" s="726"/>
      <c r="CD131" s="726"/>
      <c r="CE131" s="726"/>
      <c r="CF131" s="726"/>
      <c r="CG131" s="726"/>
      <c r="CH131" s="726"/>
      <c r="CI131" s="726"/>
      <c r="CJ131" s="726"/>
      <c r="CK131" s="726"/>
      <c r="CL131" s="726"/>
      <c r="CM131" s="726"/>
      <c r="CN131" s="726"/>
      <c r="CO131" s="726"/>
      <c r="CP131" s="726"/>
      <c r="CQ131" s="726"/>
      <c r="CR131" s="726"/>
      <c r="CS131" s="726"/>
      <c r="CT131" s="726"/>
      <c r="CU131" s="726"/>
      <c r="CV131" s="717">
        <f t="shared" ref="CV131:CV138" si="27">SUM(AQ131:CU131)</f>
        <v>81454.34246575342</v>
      </c>
      <c r="CW131" s="717"/>
      <c r="CX131" s="717"/>
      <c r="CY131" s="717"/>
      <c r="CZ131" s="717"/>
      <c r="DA131" s="717"/>
      <c r="DB131" s="717"/>
      <c r="DC131" s="717"/>
      <c r="DD131" s="717"/>
      <c r="DE131" s="727"/>
    </row>
    <row r="132" spans="1:109" s="2" customFormat="1" ht="23.25" customHeight="1" x14ac:dyDescent="0.2">
      <c r="A132" s="709" t="s">
        <v>1372</v>
      </c>
      <c r="B132" s="710"/>
      <c r="C132" s="710"/>
      <c r="D132" s="710"/>
      <c r="E132" s="710"/>
      <c r="F132" s="710"/>
      <c r="G132" s="710"/>
      <c r="H132" s="710"/>
      <c r="I132" s="710"/>
      <c r="J132" s="710"/>
      <c r="K132" s="710"/>
      <c r="L132" s="710"/>
      <c r="M132" s="710"/>
      <c r="N132" s="710"/>
      <c r="O132" s="710"/>
      <c r="P132" s="711" t="s">
        <v>1459</v>
      </c>
      <c r="Q132" s="711"/>
      <c r="R132" s="711"/>
      <c r="S132" s="711"/>
      <c r="T132" s="711"/>
      <c r="U132" s="711"/>
      <c r="V132" s="711"/>
      <c r="W132" s="711"/>
      <c r="X132" s="711"/>
      <c r="Y132" s="711"/>
      <c r="Z132" s="711"/>
      <c r="AA132" s="711"/>
      <c r="AB132" s="711"/>
      <c r="AC132" s="711"/>
      <c r="AD132" s="712"/>
      <c r="AE132" s="712"/>
      <c r="AF132" s="712"/>
      <c r="AG132" s="713">
        <v>1</v>
      </c>
      <c r="AH132" s="713"/>
      <c r="AI132" s="713"/>
      <c r="AJ132" s="713"/>
      <c r="AK132" s="714">
        <v>7503</v>
      </c>
      <c r="AL132" s="715"/>
      <c r="AM132" s="715"/>
      <c r="AN132" s="715"/>
      <c r="AO132" s="715"/>
      <c r="AP132" s="716"/>
      <c r="AQ132" s="717">
        <f t="shared" si="25"/>
        <v>90036</v>
      </c>
      <c r="AR132" s="717"/>
      <c r="AS132" s="717"/>
      <c r="AT132" s="717"/>
      <c r="AU132" s="717"/>
      <c r="AV132" s="717"/>
      <c r="AW132" s="717"/>
      <c r="AX132" s="717"/>
      <c r="AY132" s="718"/>
      <c r="AZ132" s="719"/>
      <c r="BA132" s="719"/>
      <c r="BB132" s="719"/>
      <c r="BC132" s="719"/>
      <c r="BD132" s="719"/>
      <c r="BE132" s="719"/>
      <c r="BF132" s="720"/>
      <c r="BG132" s="721">
        <f t="shared" si="9"/>
        <v>1250.5</v>
      </c>
      <c r="BH132" s="722"/>
      <c r="BI132" s="722"/>
      <c r="BJ132" s="722"/>
      <c r="BK132" s="722"/>
      <c r="BL132" s="722"/>
      <c r="BM132" s="722"/>
      <c r="BN132" s="722"/>
      <c r="BO132" s="723">
        <f t="shared" si="26"/>
        <v>12333.698630136987</v>
      </c>
      <c r="BP132" s="724"/>
      <c r="BQ132" s="724"/>
      <c r="BR132" s="724"/>
      <c r="BS132" s="724"/>
      <c r="BT132" s="724"/>
      <c r="BU132" s="724"/>
      <c r="BV132" s="725"/>
      <c r="BW132" s="726"/>
      <c r="BX132" s="726"/>
      <c r="BY132" s="726"/>
      <c r="BZ132" s="726"/>
      <c r="CA132" s="726"/>
      <c r="CB132" s="726"/>
      <c r="CC132" s="726"/>
      <c r="CD132" s="726"/>
      <c r="CE132" s="726"/>
      <c r="CF132" s="726"/>
      <c r="CG132" s="726"/>
      <c r="CH132" s="726"/>
      <c r="CI132" s="726"/>
      <c r="CJ132" s="726"/>
      <c r="CK132" s="726"/>
      <c r="CL132" s="726"/>
      <c r="CM132" s="726"/>
      <c r="CN132" s="726"/>
      <c r="CO132" s="726"/>
      <c r="CP132" s="726"/>
      <c r="CQ132" s="726"/>
      <c r="CR132" s="726"/>
      <c r="CS132" s="726"/>
      <c r="CT132" s="726"/>
      <c r="CU132" s="726"/>
      <c r="CV132" s="717">
        <f t="shared" si="27"/>
        <v>103620.19863013699</v>
      </c>
      <c r="CW132" s="717"/>
      <c r="CX132" s="717"/>
      <c r="CY132" s="717"/>
      <c r="CZ132" s="717"/>
      <c r="DA132" s="717"/>
      <c r="DB132" s="717"/>
      <c r="DC132" s="717"/>
      <c r="DD132" s="717"/>
      <c r="DE132" s="727"/>
    </row>
    <row r="133" spans="1:109" s="2" customFormat="1" ht="23.25" customHeight="1" x14ac:dyDescent="0.2">
      <c r="A133" s="709" t="s">
        <v>1461</v>
      </c>
      <c r="B133" s="710"/>
      <c r="C133" s="710"/>
      <c r="D133" s="710"/>
      <c r="E133" s="710"/>
      <c r="F133" s="710"/>
      <c r="G133" s="710"/>
      <c r="H133" s="710"/>
      <c r="I133" s="710"/>
      <c r="J133" s="710"/>
      <c r="K133" s="710"/>
      <c r="L133" s="710"/>
      <c r="M133" s="710"/>
      <c r="N133" s="710"/>
      <c r="O133" s="710"/>
      <c r="P133" s="711" t="s">
        <v>1460</v>
      </c>
      <c r="Q133" s="711"/>
      <c r="R133" s="711"/>
      <c r="S133" s="711"/>
      <c r="T133" s="711"/>
      <c r="U133" s="711"/>
      <c r="V133" s="711"/>
      <c r="W133" s="711"/>
      <c r="X133" s="711"/>
      <c r="Y133" s="711"/>
      <c r="Z133" s="711"/>
      <c r="AA133" s="711"/>
      <c r="AB133" s="711"/>
      <c r="AC133" s="711"/>
      <c r="AD133" s="712"/>
      <c r="AE133" s="712"/>
      <c r="AF133" s="712"/>
      <c r="AG133" s="713">
        <v>3</v>
      </c>
      <c r="AH133" s="713"/>
      <c r="AI133" s="713"/>
      <c r="AJ133" s="713"/>
      <c r="AK133" s="714">
        <v>4764</v>
      </c>
      <c r="AL133" s="715"/>
      <c r="AM133" s="715"/>
      <c r="AN133" s="715"/>
      <c r="AO133" s="715"/>
      <c r="AP133" s="716"/>
      <c r="AQ133" s="717">
        <f t="shared" si="25"/>
        <v>171504</v>
      </c>
      <c r="AR133" s="717"/>
      <c r="AS133" s="717"/>
      <c r="AT133" s="717"/>
      <c r="AU133" s="717"/>
      <c r="AV133" s="717"/>
      <c r="AW133" s="717"/>
      <c r="AX133" s="717"/>
      <c r="AY133" s="718"/>
      <c r="AZ133" s="719"/>
      <c r="BA133" s="719"/>
      <c r="BB133" s="719"/>
      <c r="BC133" s="719"/>
      <c r="BD133" s="719"/>
      <c r="BE133" s="719"/>
      <c r="BF133" s="720"/>
      <c r="BG133" s="721">
        <f>AK133/2/15*10*25%*3*2</f>
        <v>2382</v>
      </c>
      <c r="BH133" s="722"/>
      <c r="BI133" s="722"/>
      <c r="BJ133" s="722"/>
      <c r="BK133" s="722"/>
      <c r="BL133" s="722"/>
      <c r="BM133" s="722"/>
      <c r="BN133" s="722"/>
      <c r="BO133" s="723">
        <f t="shared" si="26"/>
        <v>23493.698630136987</v>
      </c>
      <c r="BP133" s="724"/>
      <c r="BQ133" s="724"/>
      <c r="BR133" s="724"/>
      <c r="BS133" s="724"/>
      <c r="BT133" s="724"/>
      <c r="BU133" s="724"/>
      <c r="BV133" s="725"/>
      <c r="BW133" s="726"/>
      <c r="BX133" s="726"/>
      <c r="BY133" s="726"/>
      <c r="BZ133" s="726"/>
      <c r="CA133" s="726"/>
      <c r="CB133" s="726"/>
      <c r="CC133" s="726"/>
      <c r="CD133" s="726"/>
      <c r="CE133" s="726"/>
      <c r="CF133" s="726"/>
      <c r="CG133" s="726"/>
      <c r="CH133" s="726"/>
      <c r="CI133" s="726"/>
      <c r="CJ133" s="726"/>
      <c r="CK133" s="726"/>
      <c r="CL133" s="726"/>
      <c r="CM133" s="726"/>
      <c r="CN133" s="726"/>
      <c r="CO133" s="726"/>
      <c r="CP133" s="726"/>
      <c r="CQ133" s="726"/>
      <c r="CR133" s="726"/>
      <c r="CS133" s="726"/>
      <c r="CT133" s="726"/>
      <c r="CU133" s="726"/>
      <c r="CV133" s="717">
        <f t="shared" si="27"/>
        <v>197379.69863013699</v>
      </c>
      <c r="CW133" s="717"/>
      <c r="CX133" s="717"/>
      <c r="CY133" s="717"/>
      <c r="CZ133" s="717"/>
      <c r="DA133" s="717"/>
      <c r="DB133" s="717"/>
      <c r="DC133" s="717"/>
      <c r="DD133" s="717"/>
      <c r="DE133" s="727"/>
    </row>
    <row r="134" spans="1:109" s="2" customFormat="1" ht="23.25" customHeight="1" x14ac:dyDescent="0.2">
      <c r="A134" s="709" t="s">
        <v>1462</v>
      </c>
      <c r="B134" s="710"/>
      <c r="C134" s="710"/>
      <c r="D134" s="710"/>
      <c r="E134" s="710"/>
      <c r="F134" s="710"/>
      <c r="G134" s="710"/>
      <c r="H134" s="710"/>
      <c r="I134" s="710"/>
      <c r="J134" s="710"/>
      <c r="K134" s="710"/>
      <c r="L134" s="710"/>
      <c r="M134" s="710"/>
      <c r="N134" s="710"/>
      <c r="O134" s="710"/>
      <c r="P134" s="711" t="s">
        <v>1460</v>
      </c>
      <c r="Q134" s="711"/>
      <c r="R134" s="711"/>
      <c r="S134" s="711"/>
      <c r="T134" s="711"/>
      <c r="U134" s="711"/>
      <c r="V134" s="711"/>
      <c r="W134" s="711"/>
      <c r="X134" s="711"/>
      <c r="Y134" s="711"/>
      <c r="Z134" s="711"/>
      <c r="AA134" s="711"/>
      <c r="AB134" s="711"/>
      <c r="AC134" s="711"/>
      <c r="AD134" s="712"/>
      <c r="AE134" s="712"/>
      <c r="AF134" s="712"/>
      <c r="AG134" s="713">
        <v>4</v>
      </c>
      <c r="AH134" s="713"/>
      <c r="AI134" s="713"/>
      <c r="AJ134" s="713"/>
      <c r="AK134" s="714">
        <v>4213</v>
      </c>
      <c r="AL134" s="715"/>
      <c r="AM134" s="715"/>
      <c r="AN134" s="715"/>
      <c r="AO134" s="715"/>
      <c r="AP134" s="716"/>
      <c r="AQ134" s="717">
        <f t="shared" si="25"/>
        <v>202224</v>
      </c>
      <c r="AR134" s="717"/>
      <c r="AS134" s="717"/>
      <c r="AT134" s="717"/>
      <c r="AU134" s="717"/>
      <c r="AV134" s="717"/>
      <c r="AW134" s="717"/>
      <c r="AX134" s="717"/>
      <c r="AY134" s="718"/>
      <c r="AZ134" s="719"/>
      <c r="BA134" s="719"/>
      <c r="BB134" s="719"/>
      <c r="BC134" s="719"/>
      <c r="BD134" s="719"/>
      <c r="BE134" s="719"/>
      <c r="BF134" s="720"/>
      <c r="BG134" s="721">
        <f>AK134/2/15*10*25%*4*2</f>
        <v>2808.666666666667</v>
      </c>
      <c r="BH134" s="722"/>
      <c r="BI134" s="722"/>
      <c r="BJ134" s="722"/>
      <c r="BK134" s="722"/>
      <c r="BL134" s="722"/>
      <c r="BM134" s="722"/>
      <c r="BN134" s="722"/>
      <c r="BO134" s="723">
        <f t="shared" si="26"/>
        <v>27701.917808219179</v>
      </c>
      <c r="BP134" s="724"/>
      <c r="BQ134" s="724"/>
      <c r="BR134" s="724"/>
      <c r="BS134" s="724"/>
      <c r="BT134" s="724"/>
      <c r="BU134" s="724"/>
      <c r="BV134" s="725"/>
      <c r="BW134" s="726"/>
      <c r="BX134" s="726"/>
      <c r="BY134" s="726"/>
      <c r="BZ134" s="726"/>
      <c r="CA134" s="726"/>
      <c r="CB134" s="726"/>
      <c r="CC134" s="726"/>
      <c r="CD134" s="726"/>
      <c r="CE134" s="726"/>
      <c r="CF134" s="726"/>
      <c r="CG134" s="726"/>
      <c r="CH134" s="726"/>
      <c r="CI134" s="726"/>
      <c r="CJ134" s="726"/>
      <c r="CK134" s="726"/>
      <c r="CL134" s="726"/>
      <c r="CM134" s="726"/>
      <c r="CN134" s="726"/>
      <c r="CO134" s="726"/>
      <c r="CP134" s="726"/>
      <c r="CQ134" s="726"/>
      <c r="CR134" s="726"/>
      <c r="CS134" s="726"/>
      <c r="CT134" s="726"/>
      <c r="CU134" s="726"/>
      <c r="CV134" s="717">
        <f t="shared" si="27"/>
        <v>232734.58447488584</v>
      </c>
      <c r="CW134" s="717"/>
      <c r="CX134" s="717"/>
      <c r="CY134" s="717"/>
      <c r="CZ134" s="717"/>
      <c r="DA134" s="717"/>
      <c r="DB134" s="717"/>
      <c r="DC134" s="717"/>
      <c r="DD134" s="717"/>
      <c r="DE134" s="727"/>
    </row>
    <row r="135" spans="1:109" s="2" customFormat="1" ht="23.25" customHeight="1" x14ac:dyDescent="0.2">
      <c r="A135" s="709" t="s">
        <v>1463</v>
      </c>
      <c r="B135" s="710"/>
      <c r="C135" s="710"/>
      <c r="D135" s="710"/>
      <c r="E135" s="710"/>
      <c r="F135" s="710"/>
      <c r="G135" s="710"/>
      <c r="H135" s="710"/>
      <c r="I135" s="710"/>
      <c r="J135" s="710"/>
      <c r="K135" s="710"/>
      <c r="L135" s="710"/>
      <c r="M135" s="710"/>
      <c r="N135" s="710"/>
      <c r="O135" s="710"/>
      <c r="P135" s="711" t="s">
        <v>1460</v>
      </c>
      <c r="Q135" s="711"/>
      <c r="R135" s="711"/>
      <c r="S135" s="711"/>
      <c r="T135" s="711"/>
      <c r="U135" s="711"/>
      <c r="V135" s="711"/>
      <c r="W135" s="711"/>
      <c r="X135" s="711"/>
      <c r="Y135" s="711"/>
      <c r="Z135" s="711"/>
      <c r="AA135" s="711"/>
      <c r="AB135" s="711"/>
      <c r="AC135" s="711"/>
      <c r="AD135" s="712"/>
      <c r="AE135" s="712"/>
      <c r="AF135" s="712"/>
      <c r="AG135" s="713">
        <v>2</v>
      </c>
      <c r="AH135" s="713"/>
      <c r="AI135" s="713"/>
      <c r="AJ135" s="713"/>
      <c r="AK135" s="714">
        <v>2325</v>
      </c>
      <c r="AL135" s="715"/>
      <c r="AM135" s="715"/>
      <c r="AN135" s="715"/>
      <c r="AO135" s="715"/>
      <c r="AP135" s="716"/>
      <c r="AQ135" s="717">
        <f t="shared" si="25"/>
        <v>55800</v>
      </c>
      <c r="AR135" s="717"/>
      <c r="AS135" s="717"/>
      <c r="AT135" s="717"/>
      <c r="AU135" s="717"/>
      <c r="AV135" s="717"/>
      <c r="AW135" s="717"/>
      <c r="AX135" s="717"/>
      <c r="AY135" s="718"/>
      <c r="AZ135" s="719"/>
      <c r="BA135" s="719"/>
      <c r="BB135" s="719"/>
      <c r="BC135" s="719"/>
      <c r="BD135" s="719"/>
      <c r="BE135" s="719"/>
      <c r="BF135" s="720"/>
      <c r="BG135" s="721">
        <f t="shared" si="9"/>
        <v>387.5</v>
      </c>
      <c r="BH135" s="722"/>
      <c r="BI135" s="722"/>
      <c r="BJ135" s="722"/>
      <c r="BK135" s="722"/>
      <c r="BL135" s="722"/>
      <c r="BM135" s="722"/>
      <c r="BN135" s="722"/>
      <c r="BO135" s="723">
        <f t="shared" si="26"/>
        <v>7643.8356164383567</v>
      </c>
      <c r="BP135" s="724"/>
      <c r="BQ135" s="724"/>
      <c r="BR135" s="724"/>
      <c r="BS135" s="724"/>
      <c r="BT135" s="724"/>
      <c r="BU135" s="724"/>
      <c r="BV135" s="725"/>
      <c r="BW135" s="726"/>
      <c r="BX135" s="726"/>
      <c r="BY135" s="726"/>
      <c r="BZ135" s="726"/>
      <c r="CA135" s="726"/>
      <c r="CB135" s="726"/>
      <c r="CC135" s="726"/>
      <c r="CD135" s="726"/>
      <c r="CE135" s="726"/>
      <c r="CF135" s="726"/>
      <c r="CG135" s="726"/>
      <c r="CH135" s="726"/>
      <c r="CI135" s="726"/>
      <c r="CJ135" s="726"/>
      <c r="CK135" s="726"/>
      <c r="CL135" s="726"/>
      <c r="CM135" s="726"/>
      <c r="CN135" s="726"/>
      <c r="CO135" s="726"/>
      <c r="CP135" s="726"/>
      <c r="CQ135" s="726"/>
      <c r="CR135" s="726"/>
      <c r="CS135" s="726"/>
      <c r="CT135" s="726"/>
      <c r="CU135" s="726"/>
      <c r="CV135" s="717">
        <f t="shared" si="27"/>
        <v>63831.335616438359</v>
      </c>
      <c r="CW135" s="717"/>
      <c r="CX135" s="717"/>
      <c r="CY135" s="717"/>
      <c r="CZ135" s="717"/>
      <c r="DA135" s="717"/>
      <c r="DB135" s="717"/>
      <c r="DC135" s="717"/>
      <c r="DD135" s="717"/>
      <c r="DE135" s="727"/>
    </row>
    <row r="136" spans="1:109" s="2" customFormat="1" ht="23.25" customHeight="1" x14ac:dyDescent="0.2">
      <c r="A136" s="709" t="s">
        <v>1464</v>
      </c>
      <c r="B136" s="710"/>
      <c r="C136" s="710"/>
      <c r="D136" s="710"/>
      <c r="E136" s="710"/>
      <c r="F136" s="710"/>
      <c r="G136" s="710"/>
      <c r="H136" s="710"/>
      <c r="I136" s="710"/>
      <c r="J136" s="710"/>
      <c r="K136" s="710"/>
      <c r="L136" s="710"/>
      <c r="M136" s="710"/>
      <c r="N136" s="710"/>
      <c r="O136" s="710"/>
      <c r="P136" s="711" t="s">
        <v>1465</v>
      </c>
      <c r="Q136" s="711"/>
      <c r="R136" s="711"/>
      <c r="S136" s="711"/>
      <c r="T136" s="711"/>
      <c r="U136" s="711"/>
      <c r="V136" s="711"/>
      <c r="W136" s="711"/>
      <c r="X136" s="711"/>
      <c r="Y136" s="711"/>
      <c r="Z136" s="711"/>
      <c r="AA136" s="711"/>
      <c r="AB136" s="711"/>
      <c r="AC136" s="711"/>
      <c r="AD136" s="712"/>
      <c r="AE136" s="712"/>
      <c r="AF136" s="712"/>
      <c r="AG136" s="713">
        <v>6</v>
      </c>
      <c r="AH136" s="713"/>
      <c r="AI136" s="713"/>
      <c r="AJ136" s="713"/>
      <c r="AK136" s="714">
        <v>4796</v>
      </c>
      <c r="AL136" s="715"/>
      <c r="AM136" s="715"/>
      <c r="AN136" s="715"/>
      <c r="AO136" s="715"/>
      <c r="AP136" s="716"/>
      <c r="AQ136" s="717">
        <f t="shared" si="25"/>
        <v>345312</v>
      </c>
      <c r="AR136" s="717"/>
      <c r="AS136" s="717"/>
      <c r="AT136" s="717"/>
      <c r="AU136" s="717"/>
      <c r="AV136" s="717"/>
      <c r="AW136" s="717"/>
      <c r="AX136" s="717"/>
      <c r="AY136" s="718"/>
      <c r="AZ136" s="719"/>
      <c r="BA136" s="719"/>
      <c r="BB136" s="719"/>
      <c r="BC136" s="719"/>
      <c r="BD136" s="719"/>
      <c r="BE136" s="719"/>
      <c r="BF136" s="720"/>
      <c r="BG136" s="721">
        <f>AK136/2/15*10*25%*6*2</f>
        <v>4796</v>
      </c>
      <c r="BH136" s="722"/>
      <c r="BI136" s="722"/>
      <c r="BJ136" s="722"/>
      <c r="BK136" s="722"/>
      <c r="BL136" s="722"/>
      <c r="BM136" s="722"/>
      <c r="BN136" s="722"/>
      <c r="BO136" s="723">
        <f t="shared" si="26"/>
        <v>47303.013698630137</v>
      </c>
      <c r="BP136" s="724"/>
      <c r="BQ136" s="724"/>
      <c r="BR136" s="724"/>
      <c r="BS136" s="724"/>
      <c r="BT136" s="724"/>
      <c r="BU136" s="724"/>
      <c r="BV136" s="725"/>
      <c r="BW136" s="726"/>
      <c r="BX136" s="726"/>
      <c r="BY136" s="726"/>
      <c r="BZ136" s="726"/>
      <c r="CA136" s="726"/>
      <c r="CB136" s="726"/>
      <c r="CC136" s="726"/>
      <c r="CD136" s="726"/>
      <c r="CE136" s="726"/>
      <c r="CF136" s="726"/>
      <c r="CG136" s="726"/>
      <c r="CH136" s="726"/>
      <c r="CI136" s="726"/>
      <c r="CJ136" s="726"/>
      <c r="CK136" s="726"/>
      <c r="CL136" s="726"/>
      <c r="CM136" s="726"/>
      <c r="CN136" s="726"/>
      <c r="CO136" s="726"/>
      <c r="CP136" s="726"/>
      <c r="CQ136" s="726"/>
      <c r="CR136" s="726"/>
      <c r="CS136" s="726"/>
      <c r="CT136" s="726"/>
      <c r="CU136" s="726"/>
      <c r="CV136" s="717">
        <f t="shared" si="27"/>
        <v>397411.01369863015</v>
      </c>
      <c r="CW136" s="717"/>
      <c r="CX136" s="717"/>
      <c r="CY136" s="717"/>
      <c r="CZ136" s="717"/>
      <c r="DA136" s="717"/>
      <c r="DB136" s="717"/>
      <c r="DC136" s="717"/>
      <c r="DD136" s="717"/>
      <c r="DE136" s="727"/>
    </row>
    <row r="137" spans="1:109" s="2" customFormat="1" ht="23.25" customHeight="1" x14ac:dyDescent="0.2">
      <c r="A137" s="709" t="s">
        <v>1365</v>
      </c>
      <c r="B137" s="710"/>
      <c r="C137" s="710"/>
      <c r="D137" s="710"/>
      <c r="E137" s="710"/>
      <c r="F137" s="710"/>
      <c r="G137" s="710"/>
      <c r="H137" s="710"/>
      <c r="I137" s="710"/>
      <c r="J137" s="710"/>
      <c r="K137" s="710"/>
      <c r="L137" s="710"/>
      <c r="M137" s="710"/>
      <c r="N137" s="710"/>
      <c r="O137" s="710"/>
      <c r="P137" s="711" t="s">
        <v>1466</v>
      </c>
      <c r="Q137" s="711"/>
      <c r="R137" s="711"/>
      <c r="S137" s="711"/>
      <c r="T137" s="711"/>
      <c r="U137" s="711"/>
      <c r="V137" s="711"/>
      <c r="W137" s="711"/>
      <c r="X137" s="711"/>
      <c r="Y137" s="711"/>
      <c r="Z137" s="711"/>
      <c r="AA137" s="711"/>
      <c r="AB137" s="711"/>
      <c r="AC137" s="711"/>
      <c r="AD137" s="712"/>
      <c r="AE137" s="712"/>
      <c r="AF137" s="712"/>
      <c r="AG137" s="713">
        <v>6</v>
      </c>
      <c r="AH137" s="713"/>
      <c r="AI137" s="713"/>
      <c r="AJ137" s="713"/>
      <c r="AK137" s="714">
        <v>3235</v>
      </c>
      <c r="AL137" s="715"/>
      <c r="AM137" s="715"/>
      <c r="AN137" s="715"/>
      <c r="AO137" s="715"/>
      <c r="AP137" s="716"/>
      <c r="AQ137" s="717">
        <f t="shared" si="25"/>
        <v>232920</v>
      </c>
      <c r="AR137" s="717"/>
      <c r="AS137" s="717"/>
      <c r="AT137" s="717"/>
      <c r="AU137" s="717"/>
      <c r="AV137" s="717"/>
      <c r="AW137" s="717"/>
      <c r="AX137" s="717"/>
      <c r="AY137" s="718"/>
      <c r="AZ137" s="719"/>
      <c r="BA137" s="719"/>
      <c r="BB137" s="719"/>
      <c r="BC137" s="719"/>
      <c r="BD137" s="719"/>
      <c r="BE137" s="719"/>
      <c r="BF137" s="720"/>
      <c r="BG137" s="721">
        <f>AK137/2/15*10*25%*6*2</f>
        <v>3235</v>
      </c>
      <c r="BH137" s="722"/>
      <c r="BI137" s="722"/>
      <c r="BJ137" s="722"/>
      <c r="BK137" s="722"/>
      <c r="BL137" s="722"/>
      <c r="BM137" s="722"/>
      <c r="BN137" s="722"/>
      <c r="BO137" s="723">
        <f t="shared" si="26"/>
        <v>31906.849315068495</v>
      </c>
      <c r="BP137" s="724"/>
      <c r="BQ137" s="724"/>
      <c r="BR137" s="724"/>
      <c r="BS137" s="724"/>
      <c r="BT137" s="724"/>
      <c r="BU137" s="724"/>
      <c r="BV137" s="725"/>
      <c r="BW137" s="726"/>
      <c r="BX137" s="726"/>
      <c r="BY137" s="726"/>
      <c r="BZ137" s="726"/>
      <c r="CA137" s="726"/>
      <c r="CB137" s="726"/>
      <c r="CC137" s="726"/>
      <c r="CD137" s="726"/>
      <c r="CE137" s="726"/>
      <c r="CF137" s="726"/>
      <c r="CG137" s="726"/>
      <c r="CH137" s="726"/>
      <c r="CI137" s="726"/>
      <c r="CJ137" s="726"/>
      <c r="CK137" s="726"/>
      <c r="CL137" s="726"/>
      <c r="CM137" s="726"/>
      <c r="CN137" s="726"/>
      <c r="CO137" s="726"/>
      <c r="CP137" s="726"/>
      <c r="CQ137" s="726"/>
      <c r="CR137" s="726"/>
      <c r="CS137" s="726"/>
      <c r="CT137" s="726"/>
      <c r="CU137" s="726"/>
      <c r="CV137" s="717">
        <f t="shared" si="27"/>
        <v>268061.84931506851</v>
      </c>
      <c r="CW137" s="717"/>
      <c r="CX137" s="717"/>
      <c r="CY137" s="717"/>
      <c r="CZ137" s="717"/>
      <c r="DA137" s="717"/>
      <c r="DB137" s="717"/>
      <c r="DC137" s="717"/>
      <c r="DD137" s="717"/>
      <c r="DE137" s="727"/>
    </row>
    <row r="138" spans="1:109" s="2" customFormat="1" ht="23.25" customHeight="1" x14ac:dyDescent="0.2">
      <c r="A138" s="709" t="s">
        <v>1467</v>
      </c>
      <c r="B138" s="710"/>
      <c r="C138" s="710"/>
      <c r="D138" s="710"/>
      <c r="E138" s="710"/>
      <c r="F138" s="710"/>
      <c r="G138" s="710"/>
      <c r="H138" s="710"/>
      <c r="I138" s="710"/>
      <c r="J138" s="710"/>
      <c r="K138" s="710"/>
      <c r="L138" s="710"/>
      <c r="M138" s="710"/>
      <c r="N138" s="710"/>
      <c r="O138" s="710"/>
      <c r="P138" s="711" t="s">
        <v>1468</v>
      </c>
      <c r="Q138" s="711"/>
      <c r="R138" s="711"/>
      <c r="S138" s="711"/>
      <c r="T138" s="711"/>
      <c r="U138" s="711"/>
      <c r="V138" s="711"/>
      <c r="W138" s="711"/>
      <c r="X138" s="711"/>
      <c r="Y138" s="711"/>
      <c r="Z138" s="711"/>
      <c r="AA138" s="711"/>
      <c r="AB138" s="711"/>
      <c r="AC138" s="711"/>
      <c r="AD138" s="712"/>
      <c r="AE138" s="712"/>
      <c r="AF138" s="712"/>
      <c r="AG138" s="713">
        <v>8</v>
      </c>
      <c r="AH138" s="713"/>
      <c r="AI138" s="713"/>
      <c r="AJ138" s="713"/>
      <c r="AK138" s="714">
        <v>3756</v>
      </c>
      <c r="AL138" s="715"/>
      <c r="AM138" s="715"/>
      <c r="AN138" s="715"/>
      <c r="AO138" s="715"/>
      <c r="AP138" s="716"/>
      <c r="AQ138" s="717">
        <f t="shared" si="25"/>
        <v>360576</v>
      </c>
      <c r="AR138" s="717"/>
      <c r="AS138" s="717"/>
      <c r="AT138" s="717"/>
      <c r="AU138" s="717"/>
      <c r="AV138" s="717"/>
      <c r="AW138" s="717"/>
      <c r="AX138" s="717"/>
      <c r="AY138" s="718"/>
      <c r="AZ138" s="719"/>
      <c r="BA138" s="719"/>
      <c r="BB138" s="719"/>
      <c r="BC138" s="719"/>
      <c r="BD138" s="719"/>
      <c r="BE138" s="719"/>
      <c r="BF138" s="720"/>
      <c r="BG138" s="721">
        <f>AK138/2/15*10*25%*8*2</f>
        <v>5008</v>
      </c>
      <c r="BH138" s="722"/>
      <c r="BI138" s="722"/>
      <c r="BJ138" s="722"/>
      <c r="BK138" s="722"/>
      <c r="BL138" s="722"/>
      <c r="BM138" s="722"/>
      <c r="BN138" s="722"/>
      <c r="BO138" s="723">
        <f t="shared" si="26"/>
        <v>49393.972602739726</v>
      </c>
      <c r="BP138" s="724"/>
      <c r="BQ138" s="724"/>
      <c r="BR138" s="724"/>
      <c r="BS138" s="724"/>
      <c r="BT138" s="724"/>
      <c r="BU138" s="724"/>
      <c r="BV138" s="725"/>
      <c r="BW138" s="726"/>
      <c r="BX138" s="726"/>
      <c r="BY138" s="726"/>
      <c r="BZ138" s="726"/>
      <c r="CA138" s="726"/>
      <c r="CB138" s="726"/>
      <c r="CC138" s="726"/>
      <c r="CD138" s="726"/>
      <c r="CE138" s="726"/>
      <c r="CF138" s="726"/>
      <c r="CG138" s="726"/>
      <c r="CH138" s="726"/>
      <c r="CI138" s="726"/>
      <c r="CJ138" s="726"/>
      <c r="CK138" s="726"/>
      <c r="CL138" s="726"/>
      <c r="CM138" s="726"/>
      <c r="CN138" s="726"/>
      <c r="CO138" s="726"/>
      <c r="CP138" s="726"/>
      <c r="CQ138" s="726"/>
      <c r="CR138" s="726"/>
      <c r="CS138" s="726"/>
      <c r="CT138" s="726"/>
      <c r="CU138" s="726"/>
      <c r="CV138" s="717">
        <f t="shared" si="27"/>
        <v>414977.9726027397</v>
      </c>
      <c r="CW138" s="717"/>
      <c r="CX138" s="717"/>
      <c r="CY138" s="717"/>
      <c r="CZ138" s="717"/>
      <c r="DA138" s="717"/>
      <c r="DB138" s="717"/>
      <c r="DC138" s="717"/>
      <c r="DD138" s="717"/>
      <c r="DE138" s="727"/>
    </row>
    <row r="139" spans="1:109" s="2" customFormat="1" ht="23.25" customHeight="1" x14ac:dyDescent="0.2">
      <c r="A139" s="744" t="s">
        <v>1469</v>
      </c>
      <c r="B139" s="745"/>
      <c r="C139" s="745"/>
      <c r="D139" s="745"/>
      <c r="E139" s="745"/>
      <c r="F139" s="745"/>
      <c r="G139" s="745"/>
      <c r="H139" s="745"/>
      <c r="I139" s="745"/>
      <c r="J139" s="745"/>
      <c r="K139" s="745"/>
      <c r="L139" s="745"/>
      <c r="M139" s="745"/>
      <c r="N139" s="745"/>
      <c r="O139" s="746"/>
      <c r="P139" s="711" t="s">
        <v>1470</v>
      </c>
      <c r="Q139" s="711"/>
      <c r="R139" s="711"/>
      <c r="S139" s="711"/>
      <c r="T139" s="711"/>
      <c r="U139" s="711"/>
      <c r="V139" s="711"/>
      <c r="W139" s="711"/>
      <c r="X139" s="711"/>
      <c r="Y139" s="711"/>
      <c r="Z139" s="711"/>
      <c r="AA139" s="711"/>
      <c r="AB139" s="711"/>
      <c r="AC139" s="711"/>
      <c r="AD139" s="712"/>
      <c r="AE139" s="712"/>
      <c r="AF139" s="712"/>
      <c r="AG139" s="713">
        <v>11</v>
      </c>
      <c r="AH139" s="713"/>
      <c r="AI139" s="713"/>
      <c r="AJ139" s="713"/>
      <c r="AK139" s="714">
        <v>2823</v>
      </c>
      <c r="AL139" s="715"/>
      <c r="AM139" s="715"/>
      <c r="AN139" s="715"/>
      <c r="AO139" s="715"/>
      <c r="AP139" s="716"/>
      <c r="AQ139" s="717">
        <f t="shared" si="10"/>
        <v>372636</v>
      </c>
      <c r="AR139" s="717"/>
      <c r="AS139" s="717"/>
      <c r="AT139" s="717"/>
      <c r="AU139" s="717"/>
      <c r="AV139" s="717"/>
      <c r="AW139" s="717"/>
      <c r="AX139" s="717"/>
      <c r="AY139" s="718"/>
      <c r="AZ139" s="719"/>
      <c r="BA139" s="719"/>
      <c r="BB139" s="719"/>
      <c r="BC139" s="719"/>
      <c r="BD139" s="719"/>
      <c r="BE139" s="719"/>
      <c r="BF139" s="720"/>
      <c r="BG139" s="721">
        <f>AK139/2/15*10*25%*11*2</f>
        <v>5175.5</v>
      </c>
      <c r="BH139" s="722"/>
      <c r="BI139" s="722"/>
      <c r="BJ139" s="722"/>
      <c r="BK139" s="722"/>
      <c r="BL139" s="722"/>
      <c r="BM139" s="722"/>
      <c r="BN139" s="722"/>
      <c r="BO139" s="723">
        <f t="shared" si="11"/>
        <v>51046.027397260274</v>
      </c>
      <c r="BP139" s="724"/>
      <c r="BQ139" s="724"/>
      <c r="BR139" s="724"/>
      <c r="BS139" s="724"/>
      <c r="BT139" s="724"/>
      <c r="BU139" s="724"/>
      <c r="BV139" s="725"/>
      <c r="BW139" s="726"/>
      <c r="BX139" s="726"/>
      <c r="BY139" s="726"/>
      <c r="BZ139" s="726"/>
      <c r="CA139" s="726"/>
      <c r="CB139" s="726"/>
      <c r="CC139" s="726"/>
      <c r="CD139" s="726"/>
      <c r="CE139" s="726"/>
      <c r="CF139" s="726"/>
      <c r="CG139" s="726"/>
      <c r="CH139" s="726"/>
      <c r="CI139" s="726"/>
      <c r="CJ139" s="726"/>
      <c r="CK139" s="726"/>
      <c r="CL139" s="726"/>
      <c r="CM139" s="726"/>
      <c r="CN139" s="726"/>
      <c r="CO139" s="726"/>
      <c r="CP139" s="726"/>
      <c r="CQ139" s="726"/>
      <c r="CR139" s="726"/>
      <c r="CS139" s="726"/>
      <c r="CT139" s="726"/>
      <c r="CU139" s="726"/>
      <c r="CV139" s="717">
        <f t="shared" si="12"/>
        <v>428857.5273972603</v>
      </c>
      <c r="CW139" s="717"/>
      <c r="CX139" s="717"/>
      <c r="CY139" s="717"/>
      <c r="CZ139" s="717"/>
      <c r="DA139" s="717"/>
      <c r="DB139" s="717"/>
      <c r="DC139" s="717"/>
      <c r="DD139" s="717"/>
      <c r="DE139" s="727"/>
    </row>
    <row r="140" spans="1:109" s="2" customFormat="1" ht="23.25" customHeight="1" x14ac:dyDescent="0.2">
      <c r="A140" s="744" t="s">
        <v>1472</v>
      </c>
      <c r="B140" s="745"/>
      <c r="C140" s="745"/>
      <c r="D140" s="745"/>
      <c r="E140" s="745"/>
      <c r="F140" s="745"/>
      <c r="G140" s="745"/>
      <c r="H140" s="745"/>
      <c r="I140" s="745"/>
      <c r="J140" s="745"/>
      <c r="K140" s="745"/>
      <c r="L140" s="745"/>
      <c r="M140" s="745"/>
      <c r="N140" s="745"/>
      <c r="O140" s="746"/>
      <c r="P140" s="711" t="s">
        <v>1471</v>
      </c>
      <c r="Q140" s="711"/>
      <c r="R140" s="711"/>
      <c r="S140" s="711"/>
      <c r="T140" s="711"/>
      <c r="U140" s="711"/>
      <c r="V140" s="711"/>
      <c r="W140" s="711"/>
      <c r="X140" s="711"/>
      <c r="Y140" s="711"/>
      <c r="Z140" s="711"/>
      <c r="AA140" s="711"/>
      <c r="AB140" s="711"/>
      <c r="AC140" s="711"/>
      <c r="AD140" s="712"/>
      <c r="AE140" s="712"/>
      <c r="AF140" s="712"/>
      <c r="AG140" s="713">
        <v>2</v>
      </c>
      <c r="AH140" s="713"/>
      <c r="AI140" s="713"/>
      <c r="AJ140" s="713"/>
      <c r="AK140" s="714">
        <v>9527</v>
      </c>
      <c r="AL140" s="715"/>
      <c r="AM140" s="715"/>
      <c r="AN140" s="715"/>
      <c r="AO140" s="715"/>
      <c r="AP140" s="716"/>
      <c r="AQ140" s="717">
        <f t="shared" si="10"/>
        <v>228648</v>
      </c>
      <c r="AR140" s="717"/>
      <c r="AS140" s="717"/>
      <c r="AT140" s="717"/>
      <c r="AU140" s="717"/>
      <c r="AV140" s="717"/>
      <c r="AW140" s="717"/>
      <c r="AX140" s="717"/>
      <c r="AY140" s="718"/>
      <c r="AZ140" s="719"/>
      <c r="BA140" s="719"/>
      <c r="BB140" s="719"/>
      <c r="BC140" s="719"/>
      <c r="BD140" s="719"/>
      <c r="BE140" s="719"/>
      <c r="BF140" s="720"/>
      <c r="BG140" s="721">
        <f>AK140/2/15*10*25%*2*2</f>
        <v>3175.6666666666665</v>
      </c>
      <c r="BH140" s="722"/>
      <c r="BI140" s="722"/>
      <c r="BJ140" s="722"/>
      <c r="BK140" s="722"/>
      <c r="BL140" s="722"/>
      <c r="BM140" s="722"/>
      <c r="BN140" s="722"/>
      <c r="BO140" s="723">
        <f t="shared" si="11"/>
        <v>31321.643835616436</v>
      </c>
      <c r="BP140" s="724"/>
      <c r="BQ140" s="724"/>
      <c r="BR140" s="724"/>
      <c r="BS140" s="724"/>
      <c r="BT140" s="724"/>
      <c r="BU140" s="724"/>
      <c r="BV140" s="725"/>
      <c r="BW140" s="726"/>
      <c r="BX140" s="726"/>
      <c r="BY140" s="726"/>
      <c r="BZ140" s="726"/>
      <c r="CA140" s="726"/>
      <c r="CB140" s="726"/>
      <c r="CC140" s="726"/>
      <c r="CD140" s="726"/>
      <c r="CE140" s="726"/>
      <c r="CF140" s="726"/>
      <c r="CG140" s="726"/>
      <c r="CH140" s="726"/>
      <c r="CI140" s="726"/>
      <c r="CJ140" s="726"/>
      <c r="CK140" s="726"/>
      <c r="CL140" s="726"/>
      <c r="CM140" s="726"/>
      <c r="CN140" s="726"/>
      <c r="CO140" s="726"/>
      <c r="CP140" s="726"/>
      <c r="CQ140" s="726"/>
      <c r="CR140" s="726"/>
      <c r="CS140" s="726"/>
      <c r="CT140" s="726"/>
      <c r="CU140" s="726"/>
      <c r="CV140" s="717">
        <f t="shared" si="12"/>
        <v>263145.3105022831</v>
      </c>
      <c r="CW140" s="717"/>
      <c r="CX140" s="717"/>
      <c r="CY140" s="717"/>
      <c r="CZ140" s="717"/>
      <c r="DA140" s="717"/>
      <c r="DB140" s="717"/>
      <c r="DC140" s="717"/>
      <c r="DD140" s="717"/>
      <c r="DE140" s="727"/>
    </row>
    <row r="141" spans="1:109" s="2" customFormat="1" ht="23.25" customHeight="1" x14ac:dyDescent="0.2">
      <c r="A141" s="744" t="s">
        <v>1365</v>
      </c>
      <c r="B141" s="745"/>
      <c r="C141" s="745"/>
      <c r="D141" s="745"/>
      <c r="E141" s="745"/>
      <c r="F141" s="745"/>
      <c r="G141" s="745"/>
      <c r="H141" s="745"/>
      <c r="I141" s="745"/>
      <c r="J141" s="745"/>
      <c r="K141" s="745"/>
      <c r="L141" s="745"/>
      <c r="M141" s="745"/>
      <c r="N141" s="745"/>
      <c r="O141" s="746"/>
      <c r="P141" s="711" t="s">
        <v>1471</v>
      </c>
      <c r="Q141" s="711"/>
      <c r="R141" s="711"/>
      <c r="S141" s="711"/>
      <c r="T141" s="711"/>
      <c r="U141" s="711"/>
      <c r="V141" s="711"/>
      <c r="W141" s="711"/>
      <c r="X141" s="711"/>
      <c r="Y141" s="711"/>
      <c r="Z141" s="711"/>
      <c r="AA141" s="711"/>
      <c r="AB141" s="711"/>
      <c r="AC141" s="711"/>
      <c r="AD141" s="712"/>
      <c r="AE141" s="712"/>
      <c r="AF141" s="712"/>
      <c r="AG141" s="713">
        <v>1</v>
      </c>
      <c r="AH141" s="713"/>
      <c r="AI141" s="713"/>
      <c r="AJ141" s="713"/>
      <c r="AK141" s="714">
        <v>5367</v>
      </c>
      <c r="AL141" s="715"/>
      <c r="AM141" s="715"/>
      <c r="AN141" s="715"/>
      <c r="AO141" s="715"/>
      <c r="AP141" s="716"/>
      <c r="AQ141" s="717">
        <f t="shared" si="10"/>
        <v>64404</v>
      </c>
      <c r="AR141" s="717"/>
      <c r="AS141" s="717"/>
      <c r="AT141" s="717"/>
      <c r="AU141" s="717"/>
      <c r="AV141" s="717"/>
      <c r="AW141" s="717"/>
      <c r="AX141" s="717"/>
      <c r="AY141" s="718"/>
      <c r="AZ141" s="719"/>
      <c r="BA141" s="719"/>
      <c r="BB141" s="719"/>
      <c r="BC141" s="719"/>
      <c r="BD141" s="719"/>
      <c r="BE141" s="719"/>
      <c r="BF141" s="720"/>
      <c r="BG141" s="721">
        <f t="shared" ref="BG141:BG171" si="28">AK141/2/15*10*25%*1*2</f>
        <v>894.5</v>
      </c>
      <c r="BH141" s="722"/>
      <c r="BI141" s="722"/>
      <c r="BJ141" s="722"/>
      <c r="BK141" s="722"/>
      <c r="BL141" s="722"/>
      <c r="BM141" s="722"/>
      <c r="BN141" s="722"/>
      <c r="BO141" s="723">
        <f t="shared" si="11"/>
        <v>8822.465753424658</v>
      </c>
      <c r="BP141" s="724"/>
      <c r="BQ141" s="724"/>
      <c r="BR141" s="724"/>
      <c r="BS141" s="724"/>
      <c r="BT141" s="724"/>
      <c r="BU141" s="724"/>
      <c r="BV141" s="725"/>
      <c r="BW141" s="726"/>
      <c r="BX141" s="726"/>
      <c r="BY141" s="726"/>
      <c r="BZ141" s="726"/>
      <c r="CA141" s="726"/>
      <c r="CB141" s="726"/>
      <c r="CC141" s="726"/>
      <c r="CD141" s="726"/>
      <c r="CE141" s="726"/>
      <c r="CF141" s="726"/>
      <c r="CG141" s="726"/>
      <c r="CH141" s="726"/>
      <c r="CI141" s="726"/>
      <c r="CJ141" s="726"/>
      <c r="CK141" s="726"/>
      <c r="CL141" s="726"/>
      <c r="CM141" s="726"/>
      <c r="CN141" s="726"/>
      <c r="CO141" s="726"/>
      <c r="CP141" s="726"/>
      <c r="CQ141" s="726"/>
      <c r="CR141" s="726"/>
      <c r="CS141" s="726"/>
      <c r="CT141" s="726"/>
      <c r="CU141" s="726"/>
      <c r="CV141" s="717">
        <f t="shared" si="12"/>
        <v>74120.965753424651</v>
      </c>
      <c r="CW141" s="717"/>
      <c r="CX141" s="717"/>
      <c r="CY141" s="717"/>
      <c r="CZ141" s="717"/>
      <c r="DA141" s="717"/>
      <c r="DB141" s="717"/>
      <c r="DC141" s="717"/>
      <c r="DD141" s="717"/>
      <c r="DE141" s="727"/>
    </row>
    <row r="142" spans="1:109" s="2" customFormat="1" ht="23.25" customHeight="1" x14ac:dyDescent="0.2">
      <c r="A142" s="709" t="s">
        <v>1474</v>
      </c>
      <c r="B142" s="710"/>
      <c r="C142" s="710"/>
      <c r="D142" s="710"/>
      <c r="E142" s="710"/>
      <c r="F142" s="710"/>
      <c r="G142" s="710"/>
      <c r="H142" s="710"/>
      <c r="I142" s="710"/>
      <c r="J142" s="710"/>
      <c r="K142" s="710"/>
      <c r="L142" s="710"/>
      <c r="M142" s="710"/>
      <c r="N142" s="710"/>
      <c r="O142" s="710"/>
      <c r="P142" s="711" t="s">
        <v>1473</v>
      </c>
      <c r="Q142" s="711"/>
      <c r="R142" s="711"/>
      <c r="S142" s="711"/>
      <c r="T142" s="711"/>
      <c r="U142" s="711"/>
      <c r="V142" s="711"/>
      <c r="W142" s="711"/>
      <c r="X142" s="711"/>
      <c r="Y142" s="711"/>
      <c r="Z142" s="711"/>
      <c r="AA142" s="711"/>
      <c r="AB142" s="711"/>
      <c r="AC142" s="711"/>
      <c r="AD142" s="712"/>
      <c r="AE142" s="712"/>
      <c r="AF142" s="712"/>
      <c r="AG142" s="713">
        <v>1</v>
      </c>
      <c r="AH142" s="713"/>
      <c r="AI142" s="713"/>
      <c r="AJ142" s="713"/>
      <c r="AK142" s="714">
        <v>6503</v>
      </c>
      <c r="AL142" s="715"/>
      <c r="AM142" s="715"/>
      <c r="AN142" s="715"/>
      <c r="AO142" s="715"/>
      <c r="AP142" s="716"/>
      <c r="AQ142" s="717">
        <f t="shared" si="10"/>
        <v>78036</v>
      </c>
      <c r="AR142" s="717"/>
      <c r="AS142" s="717"/>
      <c r="AT142" s="717"/>
      <c r="AU142" s="717"/>
      <c r="AV142" s="717"/>
      <c r="AW142" s="717"/>
      <c r="AX142" s="717"/>
      <c r="AY142" s="718"/>
      <c r="AZ142" s="719"/>
      <c r="BA142" s="719"/>
      <c r="BB142" s="719"/>
      <c r="BC142" s="719"/>
      <c r="BD142" s="719"/>
      <c r="BE142" s="719"/>
      <c r="BF142" s="720"/>
      <c r="BG142" s="721">
        <f t="shared" si="28"/>
        <v>1083.8333333333335</v>
      </c>
      <c r="BH142" s="722"/>
      <c r="BI142" s="722"/>
      <c r="BJ142" s="722"/>
      <c r="BK142" s="722"/>
      <c r="BL142" s="722"/>
      <c r="BM142" s="722"/>
      <c r="BN142" s="722"/>
      <c r="BO142" s="723">
        <f t="shared" si="11"/>
        <v>10689.86301369863</v>
      </c>
      <c r="BP142" s="724"/>
      <c r="BQ142" s="724"/>
      <c r="BR142" s="724"/>
      <c r="BS142" s="724"/>
      <c r="BT142" s="724"/>
      <c r="BU142" s="724"/>
      <c r="BV142" s="725"/>
      <c r="BW142" s="726"/>
      <c r="BX142" s="726"/>
      <c r="BY142" s="726"/>
      <c r="BZ142" s="726"/>
      <c r="CA142" s="726"/>
      <c r="CB142" s="726"/>
      <c r="CC142" s="726"/>
      <c r="CD142" s="726"/>
      <c r="CE142" s="726"/>
      <c r="CF142" s="726"/>
      <c r="CG142" s="726"/>
      <c r="CH142" s="726"/>
      <c r="CI142" s="726"/>
      <c r="CJ142" s="726"/>
      <c r="CK142" s="726"/>
      <c r="CL142" s="726"/>
      <c r="CM142" s="726"/>
      <c r="CN142" s="726"/>
      <c r="CO142" s="726"/>
      <c r="CP142" s="726"/>
      <c r="CQ142" s="726"/>
      <c r="CR142" s="726"/>
      <c r="CS142" s="726"/>
      <c r="CT142" s="726"/>
      <c r="CU142" s="726"/>
      <c r="CV142" s="717">
        <f t="shared" si="12"/>
        <v>89809.696347031961</v>
      </c>
      <c r="CW142" s="717"/>
      <c r="CX142" s="717"/>
      <c r="CY142" s="717"/>
      <c r="CZ142" s="717"/>
      <c r="DA142" s="717"/>
      <c r="DB142" s="717"/>
      <c r="DC142" s="717"/>
      <c r="DD142" s="717"/>
      <c r="DE142" s="727"/>
    </row>
    <row r="143" spans="1:109" s="2" customFormat="1" ht="23.25" customHeight="1" x14ac:dyDescent="0.2">
      <c r="A143" s="709" t="s">
        <v>1475</v>
      </c>
      <c r="B143" s="710"/>
      <c r="C143" s="710"/>
      <c r="D143" s="710"/>
      <c r="E143" s="710"/>
      <c r="F143" s="710"/>
      <c r="G143" s="710"/>
      <c r="H143" s="710"/>
      <c r="I143" s="710"/>
      <c r="J143" s="710"/>
      <c r="K143" s="710"/>
      <c r="L143" s="710"/>
      <c r="M143" s="710"/>
      <c r="N143" s="710"/>
      <c r="O143" s="710"/>
      <c r="P143" s="711" t="s">
        <v>1473</v>
      </c>
      <c r="Q143" s="711"/>
      <c r="R143" s="711"/>
      <c r="S143" s="711"/>
      <c r="T143" s="711"/>
      <c r="U143" s="711"/>
      <c r="V143" s="711"/>
      <c r="W143" s="711"/>
      <c r="X143" s="711"/>
      <c r="Y143" s="711"/>
      <c r="Z143" s="711"/>
      <c r="AA143" s="711"/>
      <c r="AB143" s="711"/>
      <c r="AC143" s="711"/>
      <c r="AD143" s="712"/>
      <c r="AE143" s="712"/>
      <c r="AF143" s="712"/>
      <c r="AG143" s="713">
        <v>1</v>
      </c>
      <c r="AH143" s="713"/>
      <c r="AI143" s="713"/>
      <c r="AJ143" s="713"/>
      <c r="AK143" s="714">
        <v>5955</v>
      </c>
      <c r="AL143" s="715"/>
      <c r="AM143" s="715"/>
      <c r="AN143" s="715"/>
      <c r="AO143" s="715"/>
      <c r="AP143" s="716"/>
      <c r="AQ143" s="717">
        <f>AG143*AK143*12</f>
        <v>71460</v>
      </c>
      <c r="AR143" s="717"/>
      <c r="AS143" s="717"/>
      <c r="AT143" s="717"/>
      <c r="AU143" s="717"/>
      <c r="AV143" s="717"/>
      <c r="AW143" s="717"/>
      <c r="AX143" s="717"/>
      <c r="AY143" s="718"/>
      <c r="AZ143" s="719"/>
      <c r="BA143" s="719"/>
      <c r="BB143" s="719"/>
      <c r="BC143" s="719"/>
      <c r="BD143" s="719"/>
      <c r="BE143" s="719"/>
      <c r="BF143" s="720"/>
      <c r="BG143" s="721">
        <f t="shared" si="28"/>
        <v>992.5</v>
      </c>
      <c r="BH143" s="722"/>
      <c r="BI143" s="722"/>
      <c r="BJ143" s="722"/>
      <c r="BK143" s="722"/>
      <c r="BL143" s="722"/>
      <c r="BM143" s="722"/>
      <c r="BN143" s="722"/>
      <c r="BO143" s="723">
        <f t="shared" si="11"/>
        <v>9789.0410958904104</v>
      </c>
      <c r="BP143" s="724"/>
      <c r="BQ143" s="724"/>
      <c r="BR143" s="724"/>
      <c r="BS143" s="724"/>
      <c r="BT143" s="724"/>
      <c r="BU143" s="724"/>
      <c r="BV143" s="725"/>
      <c r="BW143" s="726"/>
      <c r="BX143" s="726"/>
      <c r="BY143" s="726"/>
      <c r="BZ143" s="726"/>
      <c r="CA143" s="726"/>
      <c r="CB143" s="726"/>
      <c r="CC143" s="726"/>
      <c r="CD143" s="726"/>
      <c r="CE143" s="726"/>
      <c r="CF143" s="726"/>
      <c r="CG143" s="726"/>
      <c r="CH143" s="726"/>
      <c r="CI143" s="726"/>
      <c r="CJ143" s="726"/>
      <c r="CK143" s="726"/>
      <c r="CL143" s="726"/>
      <c r="CM143" s="726"/>
      <c r="CN143" s="726"/>
      <c r="CO143" s="726"/>
      <c r="CP143" s="726"/>
      <c r="CQ143" s="726"/>
      <c r="CR143" s="726"/>
      <c r="CS143" s="726"/>
      <c r="CT143" s="726"/>
      <c r="CU143" s="726"/>
      <c r="CV143" s="717">
        <f>SUM(AQ143:CU143)</f>
        <v>82241.54109589041</v>
      </c>
      <c r="CW143" s="717"/>
      <c r="CX143" s="717"/>
      <c r="CY143" s="717"/>
      <c r="CZ143" s="717"/>
      <c r="DA143" s="717"/>
      <c r="DB143" s="717"/>
      <c r="DC143" s="717"/>
      <c r="DD143" s="717"/>
      <c r="DE143" s="727"/>
    </row>
    <row r="144" spans="1:109" s="2" customFormat="1" ht="23.25" customHeight="1" x14ac:dyDescent="0.2">
      <c r="A144" s="709" t="s">
        <v>1476</v>
      </c>
      <c r="B144" s="710"/>
      <c r="C144" s="710"/>
      <c r="D144" s="710"/>
      <c r="E144" s="710"/>
      <c r="F144" s="710"/>
      <c r="G144" s="710"/>
      <c r="H144" s="710"/>
      <c r="I144" s="710"/>
      <c r="J144" s="710"/>
      <c r="K144" s="710"/>
      <c r="L144" s="710"/>
      <c r="M144" s="710"/>
      <c r="N144" s="710"/>
      <c r="O144" s="710"/>
      <c r="P144" s="711" t="s">
        <v>1473</v>
      </c>
      <c r="Q144" s="711"/>
      <c r="R144" s="711"/>
      <c r="S144" s="711"/>
      <c r="T144" s="711"/>
      <c r="U144" s="711"/>
      <c r="V144" s="711"/>
      <c r="W144" s="711"/>
      <c r="X144" s="711"/>
      <c r="Y144" s="711"/>
      <c r="Z144" s="711"/>
      <c r="AA144" s="711"/>
      <c r="AB144" s="711"/>
      <c r="AC144" s="711"/>
      <c r="AD144" s="712"/>
      <c r="AE144" s="712"/>
      <c r="AF144" s="712"/>
      <c r="AG144" s="713">
        <v>4</v>
      </c>
      <c r="AH144" s="713"/>
      <c r="AI144" s="713"/>
      <c r="AJ144" s="713"/>
      <c r="AK144" s="714">
        <v>5717</v>
      </c>
      <c r="AL144" s="715"/>
      <c r="AM144" s="715"/>
      <c r="AN144" s="715"/>
      <c r="AO144" s="715"/>
      <c r="AP144" s="716"/>
      <c r="AQ144" s="717">
        <f t="shared" si="10"/>
        <v>274416</v>
      </c>
      <c r="AR144" s="717"/>
      <c r="AS144" s="717"/>
      <c r="AT144" s="717"/>
      <c r="AU144" s="717"/>
      <c r="AV144" s="717"/>
      <c r="AW144" s="717"/>
      <c r="AX144" s="717"/>
      <c r="AY144" s="718"/>
      <c r="AZ144" s="719"/>
      <c r="BA144" s="719"/>
      <c r="BB144" s="719"/>
      <c r="BC144" s="719"/>
      <c r="BD144" s="719"/>
      <c r="BE144" s="719"/>
      <c r="BF144" s="720"/>
      <c r="BG144" s="721">
        <f>AK144/2/15*10*25%*4*2</f>
        <v>3811.333333333333</v>
      </c>
      <c r="BH144" s="722"/>
      <c r="BI144" s="722"/>
      <c r="BJ144" s="722"/>
      <c r="BK144" s="722"/>
      <c r="BL144" s="722"/>
      <c r="BM144" s="722"/>
      <c r="BN144" s="722"/>
      <c r="BO144" s="723">
        <f t="shared" si="11"/>
        <v>37591.232876712333</v>
      </c>
      <c r="BP144" s="724"/>
      <c r="BQ144" s="724"/>
      <c r="BR144" s="724"/>
      <c r="BS144" s="724"/>
      <c r="BT144" s="724"/>
      <c r="BU144" s="724"/>
      <c r="BV144" s="725"/>
      <c r="BW144" s="726"/>
      <c r="BX144" s="726"/>
      <c r="BY144" s="726"/>
      <c r="BZ144" s="726"/>
      <c r="CA144" s="726"/>
      <c r="CB144" s="726"/>
      <c r="CC144" s="726"/>
      <c r="CD144" s="726"/>
      <c r="CE144" s="726"/>
      <c r="CF144" s="726"/>
      <c r="CG144" s="726"/>
      <c r="CH144" s="726"/>
      <c r="CI144" s="726"/>
      <c r="CJ144" s="726"/>
      <c r="CK144" s="726"/>
      <c r="CL144" s="726"/>
      <c r="CM144" s="726"/>
      <c r="CN144" s="726"/>
      <c r="CO144" s="726"/>
      <c r="CP144" s="726"/>
      <c r="CQ144" s="726"/>
      <c r="CR144" s="726"/>
      <c r="CS144" s="726"/>
      <c r="CT144" s="726"/>
      <c r="CU144" s="726"/>
      <c r="CV144" s="717">
        <f t="shared" si="12"/>
        <v>315818.56621004565</v>
      </c>
      <c r="CW144" s="717"/>
      <c r="CX144" s="717"/>
      <c r="CY144" s="717"/>
      <c r="CZ144" s="717"/>
      <c r="DA144" s="717"/>
      <c r="DB144" s="717"/>
      <c r="DC144" s="717"/>
      <c r="DD144" s="717"/>
      <c r="DE144" s="727"/>
    </row>
    <row r="145" spans="1:109" s="2" customFormat="1" ht="23.25" customHeight="1" x14ac:dyDescent="0.2">
      <c r="A145" s="709" t="s">
        <v>1410</v>
      </c>
      <c r="B145" s="710"/>
      <c r="C145" s="710"/>
      <c r="D145" s="710"/>
      <c r="E145" s="710"/>
      <c r="F145" s="710"/>
      <c r="G145" s="710"/>
      <c r="H145" s="710"/>
      <c r="I145" s="710"/>
      <c r="J145" s="710"/>
      <c r="K145" s="710"/>
      <c r="L145" s="710"/>
      <c r="M145" s="710"/>
      <c r="N145" s="710"/>
      <c r="O145" s="710"/>
      <c r="P145" s="711" t="s">
        <v>1477</v>
      </c>
      <c r="Q145" s="711"/>
      <c r="R145" s="711"/>
      <c r="S145" s="711"/>
      <c r="T145" s="711"/>
      <c r="U145" s="711"/>
      <c r="V145" s="711"/>
      <c r="W145" s="711"/>
      <c r="X145" s="711"/>
      <c r="Y145" s="711"/>
      <c r="Z145" s="711"/>
      <c r="AA145" s="711"/>
      <c r="AB145" s="711"/>
      <c r="AC145" s="711"/>
      <c r="AD145" s="712"/>
      <c r="AE145" s="712"/>
      <c r="AF145" s="712"/>
      <c r="AG145" s="713">
        <v>1</v>
      </c>
      <c r="AH145" s="713"/>
      <c r="AI145" s="713"/>
      <c r="AJ145" s="713"/>
      <c r="AK145" s="714">
        <v>4340</v>
      </c>
      <c r="AL145" s="715"/>
      <c r="AM145" s="715"/>
      <c r="AN145" s="715"/>
      <c r="AO145" s="715"/>
      <c r="AP145" s="716"/>
      <c r="AQ145" s="717">
        <f t="shared" si="10"/>
        <v>52080</v>
      </c>
      <c r="AR145" s="717"/>
      <c r="AS145" s="717"/>
      <c r="AT145" s="717"/>
      <c r="AU145" s="717"/>
      <c r="AV145" s="717"/>
      <c r="AW145" s="717"/>
      <c r="AX145" s="717"/>
      <c r="AY145" s="718"/>
      <c r="AZ145" s="719"/>
      <c r="BA145" s="719"/>
      <c r="BB145" s="719"/>
      <c r="BC145" s="719"/>
      <c r="BD145" s="719"/>
      <c r="BE145" s="719"/>
      <c r="BF145" s="720"/>
      <c r="BG145" s="721">
        <f t="shared" si="28"/>
        <v>723.33333333333326</v>
      </c>
      <c r="BH145" s="722"/>
      <c r="BI145" s="722"/>
      <c r="BJ145" s="722"/>
      <c r="BK145" s="722"/>
      <c r="BL145" s="722"/>
      <c r="BM145" s="722"/>
      <c r="BN145" s="722"/>
      <c r="BO145" s="723">
        <f t="shared" si="11"/>
        <v>7134.2465753424658</v>
      </c>
      <c r="BP145" s="724"/>
      <c r="BQ145" s="724"/>
      <c r="BR145" s="724"/>
      <c r="BS145" s="724"/>
      <c r="BT145" s="724"/>
      <c r="BU145" s="724"/>
      <c r="BV145" s="725"/>
      <c r="BW145" s="726"/>
      <c r="BX145" s="726"/>
      <c r="BY145" s="726"/>
      <c r="BZ145" s="726"/>
      <c r="CA145" s="726"/>
      <c r="CB145" s="726"/>
      <c r="CC145" s="726"/>
      <c r="CD145" s="726"/>
      <c r="CE145" s="726"/>
      <c r="CF145" s="726"/>
      <c r="CG145" s="726"/>
      <c r="CH145" s="726"/>
      <c r="CI145" s="726"/>
      <c r="CJ145" s="726"/>
      <c r="CK145" s="726"/>
      <c r="CL145" s="726"/>
      <c r="CM145" s="726"/>
      <c r="CN145" s="726"/>
      <c r="CO145" s="726"/>
      <c r="CP145" s="726"/>
      <c r="CQ145" s="726"/>
      <c r="CR145" s="726"/>
      <c r="CS145" s="726"/>
      <c r="CT145" s="726"/>
      <c r="CU145" s="726"/>
      <c r="CV145" s="717">
        <f t="shared" si="12"/>
        <v>59937.579908675805</v>
      </c>
      <c r="CW145" s="717"/>
      <c r="CX145" s="717"/>
      <c r="CY145" s="717"/>
      <c r="CZ145" s="717"/>
      <c r="DA145" s="717"/>
      <c r="DB145" s="717"/>
      <c r="DC145" s="717"/>
      <c r="DD145" s="717"/>
      <c r="DE145" s="727"/>
    </row>
    <row r="146" spans="1:109" s="2" customFormat="1" ht="23.25" customHeight="1" x14ac:dyDescent="0.2">
      <c r="A146" s="744" t="s">
        <v>1410</v>
      </c>
      <c r="B146" s="745"/>
      <c r="C146" s="745"/>
      <c r="D146" s="745"/>
      <c r="E146" s="745"/>
      <c r="F146" s="745"/>
      <c r="G146" s="745"/>
      <c r="H146" s="745"/>
      <c r="I146" s="745"/>
      <c r="J146" s="745"/>
      <c r="K146" s="745"/>
      <c r="L146" s="745"/>
      <c r="M146" s="745"/>
      <c r="N146" s="745"/>
      <c r="O146" s="746"/>
      <c r="P146" s="747" t="s">
        <v>1478</v>
      </c>
      <c r="Q146" s="747"/>
      <c r="R146" s="747"/>
      <c r="S146" s="747"/>
      <c r="T146" s="747"/>
      <c r="U146" s="747"/>
      <c r="V146" s="747"/>
      <c r="W146" s="747"/>
      <c r="X146" s="747"/>
      <c r="Y146" s="747"/>
      <c r="Z146" s="747"/>
      <c r="AA146" s="747"/>
      <c r="AB146" s="747"/>
      <c r="AC146" s="747"/>
      <c r="AD146" s="712"/>
      <c r="AE146" s="712"/>
      <c r="AF146" s="712"/>
      <c r="AG146" s="713">
        <v>1</v>
      </c>
      <c r="AH146" s="713"/>
      <c r="AI146" s="713"/>
      <c r="AJ146" s="713"/>
      <c r="AK146" s="714">
        <v>4949</v>
      </c>
      <c r="AL146" s="715"/>
      <c r="AM146" s="715"/>
      <c r="AN146" s="715"/>
      <c r="AO146" s="715"/>
      <c r="AP146" s="716"/>
      <c r="AQ146" s="742">
        <f t="shared" si="10"/>
        <v>59388</v>
      </c>
      <c r="AR146" s="742"/>
      <c r="AS146" s="742"/>
      <c r="AT146" s="742"/>
      <c r="AU146" s="742"/>
      <c r="AV146" s="742"/>
      <c r="AW146" s="742"/>
      <c r="AX146" s="742"/>
      <c r="AY146" s="718"/>
      <c r="AZ146" s="719"/>
      <c r="BA146" s="719"/>
      <c r="BB146" s="719"/>
      <c r="BC146" s="719"/>
      <c r="BD146" s="719"/>
      <c r="BE146" s="719"/>
      <c r="BF146" s="720"/>
      <c r="BG146" s="721">
        <f t="shared" si="28"/>
        <v>824.83333333333337</v>
      </c>
      <c r="BH146" s="722"/>
      <c r="BI146" s="722"/>
      <c r="BJ146" s="722"/>
      <c r="BK146" s="722"/>
      <c r="BL146" s="722"/>
      <c r="BM146" s="722"/>
      <c r="BN146" s="722"/>
      <c r="BO146" s="723">
        <f t="shared" si="11"/>
        <v>8135.3424657534251</v>
      </c>
      <c r="BP146" s="724"/>
      <c r="BQ146" s="724"/>
      <c r="BR146" s="724"/>
      <c r="BS146" s="724"/>
      <c r="BT146" s="724"/>
      <c r="BU146" s="724"/>
      <c r="BV146" s="725"/>
      <c r="BW146" s="741"/>
      <c r="BX146" s="741"/>
      <c r="BY146" s="741"/>
      <c r="BZ146" s="741"/>
      <c r="CA146" s="741"/>
      <c r="CB146" s="741"/>
      <c r="CC146" s="741"/>
      <c r="CD146" s="741"/>
      <c r="CE146" s="741"/>
      <c r="CF146" s="741"/>
      <c r="CG146" s="741"/>
      <c r="CH146" s="741"/>
      <c r="CI146" s="741"/>
      <c r="CJ146" s="741"/>
      <c r="CK146" s="741"/>
      <c r="CL146" s="741"/>
      <c r="CM146" s="741"/>
      <c r="CN146" s="741"/>
      <c r="CO146" s="741"/>
      <c r="CP146" s="741"/>
      <c r="CQ146" s="741"/>
      <c r="CR146" s="741"/>
      <c r="CS146" s="741"/>
      <c r="CT146" s="741"/>
      <c r="CU146" s="741"/>
      <c r="CV146" s="742">
        <f t="shared" si="12"/>
        <v>68348.175799086763</v>
      </c>
      <c r="CW146" s="742"/>
      <c r="CX146" s="742"/>
      <c r="CY146" s="742"/>
      <c r="CZ146" s="742"/>
      <c r="DA146" s="742"/>
      <c r="DB146" s="742"/>
      <c r="DC146" s="742"/>
      <c r="DD146" s="742"/>
      <c r="DE146" s="743"/>
    </row>
    <row r="147" spans="1:109" s="2" customFormat="1" ht="23.25" customHeight="1" x14ac:dyDescent="0.2">
      <c r="A147" s="709" t="s">
        <v>1479</v>
      </c>
      <c r="B147" s="710"/>
      <c r="C147" s="710"/>
      <c r="D147" s="710"/>
      <c r="E147" s="710"/>
      <c r="F147" s="710"/>
      <c r="G147" s="710"/>
      <c r="H147" s="710"/>
      <c r="I147" s="710"/>
      <c r="J147" s="710"/>
      <c r="K147" s="710"/>
      <c r="L147" s="710"/>
      <c r="M147" s="710"/>
      <c r="N147" s="710"/>
      <c r="O147" s="710"/>
      <c r="P147" s="711" t="s">
        <v>1480</v>
      </c>
      <c r="Q147" s="711"/>
      <c r="R147" s="711"/>
      <c r="S147" s="711"/>
      <c r="T147" s="711"/>
      <c r="U147" s="711"/>
      <c r="V147" s="711"/>
      <c r="W147" s="711"/>
      <c r="X147" s="711"/>
      <c r="Y147" s="711"/>
      <c r="Z147" s="711"/>
      <c r="AA147" s="711"/>
      <c r="AB147" s="711"/>
      <c r="AC147" s="711"/>
      <c r="AD147" s="712"/>
      <c r="AE147" s="712"/>
      <c r="AF147" s="712"/>
      <c r="AG147" s="713">
        <v>1</v>
      </c>
      <c r="AH147" s="713"/>
      <c r="AI147" s="713"/>
      <c r="AJ147" s="713"/>
      <c r="AK147" s="714">
        <v>13589</v>
      </c>
      <c r="AL147" s="715"/>
      <c r="AM147" s="715"/>
      <c r="AN147" s="715"/>
      <c r="AO147" s="715"/>
      <c r="AP147" s="716"/>
      <c r="AQ147" s="717">
        <f t="shared" si="10"/>
        <v>163068</v>
      </c>
      <c r="AR147" s="717"/>
      <c r="AS147" s="717"/>
      <c r="AT147" s="717"/>
      <c r="AU147" s="717"/>
      <c r="AV147" s="717"/>
      <c r="AW147" s="717"/>
      <c r="AX147" s="717"/>
      <c r="AY147" s="718"/>
      <c r="AZ147" s="719"/>
      <c r="BA147" s="719"/>
      <c r="BB147" s="719"/>
      <c r="BC147" s="719"/>
      <c r="BD147" s="719"/>
      <c r="BE147" s="719"/>
      <c r="BF147" s="720"/>
      <c r="BG147" s="721">
        <f t="shared" si="28"/>
        <v>2264.833333333333</v>
      </c>
      <c r="BH147" s="722"/>
      <c r="BI147" s="722"/>
      <c r="BJ147" s="722"/>
      <c r="BK147" s="722"/>
      <c r="BL147" s="722"/>
      <c r="BM147" s="722"/>
      <c r="BN147" s="722"/>
      <c r="BO147" s="723">
        <f t="shared" si="11"/>
        <v>22338.082191780821</v>
      </c>
      <c r="BP147" s="724"/>
      <c r="BQ147" s="724"/>
      <c r="BR147" s="724"/>
      <c r="BS147" s="724"/>
      <c r="BT147" s="724"/>
      <c r="BU147" s="724"/>
      <c r="BV147" s="725"/>
      <c r="BW147" s="726"/>
      <c r="BX147" s="726"/>
      <c r="BY147" s="726"/>
      <c r="BZ147" s="726"/>
      <c r="CA147" s="726"/>
      <c r="CB147" s="726"/>
      <c r="CC147" s="726"/>
      <c r="CD147" s="726"/>
      <c r="CE147" s="726"/>
      <c r="CF147" s="726"/>
      <c r="CG147" s="726"/>
      <c r="CH147" s="726"/>
      <c r="CI147" s="726"/>
      <c r="CJ147" s="726"/>
      <c r="CK147" s="726"/>
      <c r="CL147" s="726"/>
      <c r="CM147" s="726"/>
      <c r="CN147" s="726"/>
      <c r="CO147" s="726"/>
      <c r="CP147" s="726"/>
      <c r="CQ147" s="726"/>
      <c r="CR147" s="726"/>
      <c r="CS147" s="726"/>
      <c r="CT147" s="726"/>
      <c r="CU147" s="726"/>
      <c r="CV147" s="717">
        <f t="shared" si="12"/>
        <v>187670.91552511416</v>
      </c>
      <c r="CW147" s="717"/>
      <c r="CX147" s="717"/>
      <c r="CY147" s="717"/>
      <c r="CZ147" s="717"/>
      <c r="DA147" s="717"/>
      <c r="DB147" s="717"/>
      <c r="DC147" s="717"/>
      <c r="DD147" s="717"/>
      <c r="DE147" s="727"/>
    </row>
    <row r="148" spans="1:109" s="2" customFormat="1" ht="23.25" customHeight="1" x14ac:dyDescent="0.2">
      <c r="A148" s="709" t="s">
        <v>1372</v>
      </c>
      <c r="B148" s="710"/>
      <c r="C148" s="710"/>
      <c r="D148" s="710"/>
      <c r="E148" s="710"/>
      <c r="F148" s="710"/>
      <c r="G148" s="710"/>
      <c r="H148" s="710"/>
      <c r="I148" s="710"/>
      <c r="J148" s="710"/>
      <c r="K148" s="710"/>
      <c r="L148" s="710"/>
      <c r="M148" s="710"/>
      <c r="N148" s="710"/>
      <c r="O148" s="710"/>
      <c r="P148" s="711" t="s">
        <v>1480</v>
      </c>
      <c r="Q148" s="711"/>
      <c r="R148" s="711"/>
      <c r="S148" s="711"/>
      <c r="T148" s="711"/>
      <c r="U148" s="711"/>
      <c r="V148" s="711"/>
      <c r="W148" s="711"/>
      <c r="X148" s="711"/>
      <c r="Y148" s="711"/>
      <c r="Z148" s="711"/>
      <c r="AA148" s="711"/>
      <c r="AB148" s="711"/>
      <c r="AC148" s="711"/>
      <c r="AD148" s="712"/>
      <c r="AE148" s="712"/>
      <c r="AF148" s="712"/>
      <c r="AG148" s="713">
        <v>1</v>
      </c>
      <c r="AH148" s="713"/>
      <c r="AI148" s="713"/>
      <c r="AJ148" s="713"/>
      <c r="AK148" s="714">
        <v>9525</v>
      </c>
      <c r="AL148" s="715"/>
      <c r="AM148" s="715"/>
      <c r="AN148" s="715"/>
      <c r="AO148" s="715"/>
      <c r="AP148" s="716"/>
      <c r="AQ148" s="717">
        <f t="shared" si="10"/>
        <v>114300</v>
      </c>
      <c r="AR148" s="717"/>
      <c r="AS148" s="717"/>
      <c r="AT148" s="717"/>
      <c r="AU148" s="717"/>
      <c r="AV148" s="717"/>
      <c r="AW148" s="717"/>
      <c r="AX148" s="717"/>
      <c r="AY148" s="718"/>
      <c r="AZ148" s="719"/>
      <c r="BA148" s="719"/>
      <c r="BB148" s="719"/>
      <c r="BC148" s="719"/>
      <c r="BD148" s="719"/>
      <c r="BE148" s="719"/>
      <c r="BF148" s="720"/>
      <c r="BG148" s="721">
        <f t="shared" si="28"/>
        <v>1587.5</v>
      </c>
      <c r="BH148" s="722"/>
      <c r="BI148" s="722"/>
      <c r="BJ148" s="722"/>
      <c r="BK148" s="722"/>
      <c r="BL148" s="722"/>
      <c r="BM148" s="722"/>
      <c r="BN148" s="722"/>
      <c r="BO148" s="723">
        <f t="shared" si="11"/>
        <v>15657.534246575344</v>
      </c>
      <c r="BP148" s="724"/>
      <c r="BQ148" s="724"/>
      <c r="BR148" s="724"/>
      <c r="BS148" s="724"/>
      <c r="BT148" s="724"/>
      <c r="BU148" s="724"/>
      <c r="BV148" s="725"/>
      <c r="BW148" s="726"/>
      <c r="BX148" s="726"/>
      <c r="BY148" s="726"/>
      <c r="BZ148" s="726"/>
      <c r="CA148" s="726"/>
      <c r="CB148" s="726"/>
      <c r="CC148" s="726"/>
      <c r="CD148" s="726"/>
      <c r="CE148" s="726"/>
      <c r="CF148" s="726"/>
      <c r="CG148" s="726"/>
      <c r="CH148" s="726"/>
      <c r="CI148" s="726"/>
      <c r="CJ148" s="726"/>
      <c r="CK148" s="726"/>
      <c r="CL148" s="726"/>
      <c r="CM148" s="726"/>
      <c r="CN148" s="726"/>
      <c r="CO148" s="726"/>
      <c r="CP148" s="726"/>
      <c r="CQ148" s="726"/>
      <c r="CR148" s="726"/>
      <c r="CS148" s="726"/>
      <c r="CT148" s="726"/>
      <c r="CU148" s="726"/>
      <c r="CV148" s="717">
        <f t="shared" si="12"/>
        <v>131545.03424657535</v>
      </c>
      <c r="CW148" s="717"/>
      <c r="CX148" s="717"/>
      <c r="CY148" s="717"/>
      <c r="CZ148" s="717"/>
      <c r="DA148" s="717"/>
      <c r="DB148" s="717"/>
      <c r="DC148" s="717"/>
      <c r="DD148" s="717"/>
      <c r="DE148" s="727"/>
    </row>
    <row r="149" spans="1:109" s="2" customFormat="1" ht="23.25" customHeight="1" x14ac:dyDescent="0.2">
      <c r="A149" s="709" t="s">
        <v>1481</v>
      </c>
      <c r="B149" s="710"/>
      <c r="C149" s="710"/>
      <c r="D149" s="710"/>
      <c r="E149" s="710"/>
      <c r="F149" s="710"/>
      <c r="G149" s="710"/>
      <c r="H149" s="710"/>
      <c r="I149" s="710"/>
      <c r="J149" s="710"/>
      <c r="K149" s="710"/>
      <c r="L149" s="710"/>
      <c r="M149" s="710"/>
      <c r="N149" s="710"/>
      <c r="O149" s="710"/>
      <c r="P149" s="711" t="s">
        <v>1482</v>
      </c>
      <c r="Q149" s="711"/>
      <c r="R149" s="711"/>
      <c r="S149" s="711"/>
      <c r="T149" s="711"/>
      <c r="U149" s="711"/>
      <c r="V149" s="711"/>
      <c r="W149" s="711"/>
      <c r="X149" s="711"/>
      <c r="Y149" s="711"/>
      <c r="Z149" s="711"/>
      <c r="AA149" s="711"/>
      <c r="AB149" s="711"/>
      <c r="AC149" s="711"/>
      <c r="AD149" s="712"/>
      <c r="AE149" s="712"/>
      <c r="AF149" s="712"/>
      <c r="AG149" s="713">
        <v>1</v>
      </c>
      <c r="AH149" s="713"/>
      <c r="AI149" s="713"/>
      <c r="AJ149" s="713"/>
      <c r="AK149" s="714">
        <v>9527</v>
      </c>
      <c r="AL149" s="715"/>
      <c r="AM149" s="715"/>
      <c r="AN149" s="715"/>
      <c r="AO149" s="715"/>
      <c r="AP149" s="716"/>
      <c r="AQ149" s="717">
        <f t="shared" ref="AQ149:AQ158" si="29">AG149*AK149*12</f>
        <v>114324</v>
      </c>
      <c r="AR149" s="717"/>
      <c r="AS149" s="717"/>
      <c r="AT149" s="717"/>
      <c r="AU149" s="717"/>
      <c r="AV149" s="717"/>
      <c r="AW149" s="717"/>
      <c r="AX149" s="717"/>
      <c r="AY149" s="718"/>
      <c r="AZ149" s="719"/>
      <c r="BA149" s="719"/>
      <c r="BB149" s="719"/>
      <c r="BC149" s="719"/>
      <c r="BD149" s="719"/>
      <c r="BE149" s="719"/>
      <c r="BF149" s="720"/>
      <c r="BG149" s="721">
        <f t="shared" si="28"/>
        <v>1587.8333333333333</v>
      </c>
      <c r="BH149" s="722"/>
      <c r="BI149" s="722"/>
      <c r="BJ149" s="722"/>
      <c r="BK149" s="722"/>
      <c r="BL149" s="722"/>
      <c r="BM149" s="722"/>
      <c r="BN149" s="722"/>
      <c r="BO149" s="723">
        <f t="shared" ref="BO149:BO158" si="30">AQ149/365*50</f>
        <v>15660.821917808218</v>
      </c>
      <c r="BP149" s="724"/>
      <c r="BQ149" s="724"/>
      <c r="BR149" s="724"/>
      <c r="BS149" s="724"/>
      <c r="BT149" s="724"/>
      <c r="BU149" s="724"/>
      <c r="BV149" s="725"/>
      <c r="BW149" s="726"/>
      <c r="BX149" s="726"/>
      <c r="BY149" s="726"/>
      <c r="BZ149" s="726"/>
      <c r="CA149" s="726"/>
      <c r="CB149" s="726"/>
      <c r="CC149" s="726"/>
      <c r="CD149" s="726"/>
      <c r="CE149" s="726"/>
      <c r="CF149" s="726"/>
      <c r="CG149" s="726"/>
      <c r="CH149" s="726"/>
      <c r="CI149" s="726"/>
      <c r="CJ149" s="726"/>
      <c r="CK149" s="726"/>
      <c r="CL149" s="726"/>
      <c r="CM149" s="726"/>
      <c r="CN149" s="726"/>
      <c r="CO149" s="726"/>
      <c r="CP149" s="726"/>
      <c r="CQ149" s="726"/>
      <c r="CR149" s="726"/>
      <c r="CS149" s="726"/>
      <c r="CT149" s="726"/>
      <c r="CU149" s="726"/>
      <c r="CV149" s="717">
        <f t="shared" ref="CV149:CV158" si="31">SUM(AQ149:CU149)</f>
        <v>131572.65525114155</v>
      </c>
      <c r="CW149" s="717"/>
      <c r="CX149" s="717"/>
      <c r="CY149" s="717"/>
      <c r="CZ149" s="717"/>
      <c r="DA149" s="717"/>
      <c r="DB149" s="717"/>
      <c r="DC149" s="717"/>
      <c r="DD149" s="717"/>
      <c r="DE149" s="727"/>
    </row>
    <row r="150" spans="1:109" s="2" customFormat="1" ht="26.25" customHeight="1" x14ac:dyDescent="0.2">
      <c r="A150" s="709" t="s">
        <v>1481</v>
      </c>
      <c r="B150" s="710"/>
      <c r="C150" s="710"/>
      <c r="D150" s="710"/>
      <c r="E150" s="710"/>
      <c r="F150" s="710"/>
      <c r="G150" s="710"/>
      <c r="H150" s="710"/>
      <c r="I150" s="710"/>
      <c r="J150" s="710"/>
      <c r="K150" s="710"/>
      <c r="L150" s="710"/>
      <c r="M150" s="710"/>
      <c r="N150" s="710"/>
      <c r="O150" s="710"/>
      <c r="P150" s="711" t="s">
        <v>1483</v>
      </c>
      <c r="Q150" s="711"/>
      <c r="R150" s="711"/>
      <c r="S150" s="711"/>
      <c r="T150" s="711"/>
      <c r="U150" s="711"/>
      <c r="V150" s="711"/>
      <c r="W150" s="711"/>
      <c r="X150" s="711"/>
      <c r="Y150" s="711"/>
      <c r="Z150" s="711"/>
      <c r="AA150" s="711"/>
      <c r="AB150" s="711"/>
      <c r="AC150" s="711"/>
      <c r="AD150" s="712"/>
      <c r="AE150" s="712"/>
      <c r="AF150" s="712"/>
      <c r="AG150" s="713">
        <v>1</v>
      </c>
      <c r="AH150" s="713"/>
      <c r="AI150" s="713"/>
      <c r="AJ150" s="713"/>
      <c r="AK150" s="714">
        <v>9527</v>
      </c>
      <c r="AL150" s="715"/>
      <c r="AM150" s="715"/>
      <c r="AN150" s="715"/>
      <c r="AO150" s="715"/>
      <c r="AP150" s="716"/>
      <c r="AQ150" s="717">
        <f t="shared" si="29"/>
        <v>114324</v>
      </c>
      <c r="AR150" s="717"/>
      <c r="AS150" s="717"/>
      <c r="AT150" s="717"/>
      <c r="AU150" s="717"/>
      <c r="AV150" s="717"/>
      <c r="AW150" s="717"/>
      <c r="AX150" s="717"/>
      <c r="AY150" s="718"/>
      <c r="AZ150" s="719"/>
      <c r="BA150" s="719"/>
      <c r="BB150" s="719"/>
      <c r="BC150" s="719"/>
      <c r="BD150" s="719"/>
      <c r="BE150" s="719"/>
      <c r="BF150" s="720"/>
      <c r="BG150" s="721">
        <f t="shared" si="28"/>
        <v>1587.8333333333333</v>
      </c>
      <c r="BH150" s="722"/>
      <c r="BI150" s="722"/>
      <c r="BJ150" s="722"/>
      <c r="BK150" s="722"/>
      <c r="BL150" s="722"/>
      <c r="BM150" s="722"/>
      <c r="BN150" s="722"/>
      <c r="BO150" s="723">
        <f t="shared" si="30"/>
        <v>15660.821917808218</v>
      </c>
      <c r="BP150" s="724"/>
      <c r="BQ150" s="724"/>
      <c r="BR150" s="724"/>
      <c r="BS150" s="724"/>
      <c r="BT150" s="724"/>
      <c r="BU150" s="724"/>
      <c r="BV150" s="725"/>
      <c r="BW150" s="726"/>
      <c r="BX150" s="726"/>
      <c r="BY150" s="726"/>
      <c r="BZ150" s="726"/>
      <c r="CA150" s="726"/>
      <c r="CB150" s="726"/>
      <c r="CC150" s="726"/>
      <c r="CD150" s="726"/>
      <c r="CE150" s="726"/>
      <c r="CF150" s="726"/>
      <c r="CG150" s="726"/>
      <c r="CH150" s="726"/>
      <c r="CI150" s="726"/>
      <c r="CJ150" s="726"/>
      <c r="CK150" s="726"/>
      <c r="CL150" s="726"/>
      <c r="CM150" s="726"/>
      <c r="CN150" s="726"/>
      <c r="CO150" s="726"/>
      <c r="CP150" s="726"/>
      <c r="CQ150" s="726"/>
      <c r="CR150" s="726"/>
      <c r="CS150" s="726"/>
      <c r="CT150" s="726"/>
      <c r="CU150" s="726"/>
      <c r="CV150" s="717">
        <f t="shared" si="31"/>
        <v>131572.65525114155</v>
      </c>
      <c r="CW150" s="717"/>
      <c r="CX150" s="717"/>
      <c r="CY150" s="717"/>
      <c r="CZ150" s="717"/>
      <c r="DA150" s="717"/>
      <c r="DB150" s="717"/>
      <c r="DC150" s="717"/>
      <c r="DD150" s="717"/>
      <c r="DE150" s="727"/>
    </row>
    <row r="151" spans="1:109" s="2" customFormat="1" ht="23.25" customHeight="1" x14ac:dyDescent="0.2">
      <c r="A151" s="709" t="s">
        <v>1372</v>
      </c>
      <c r="B151" s="710"/>
      <c r="C151" s="710"/>
      <c r="D151" s="710"/>
      <c r="E151" s="710"/>
      <c r="F151" s="710"/>
      <c r="G151" s="710"/>
      <c r="H151" s="710"/>
      <c r="I151" s="710"/>
      <c r="J151" s="710"/>
      <c r="K151" s="710"/>
      <c r="L151" s="710"/>
      <c r="M151" s="710"/>
      <c r="N151" s="710"/>
      <c r="O151" s="710"/>
      <c r="P151" s="711" t="s">
        <v>1483</v>
      </c>
      <c r="Q151" s="711"/>
      <c r="R151" s="711"/>
      <c r="S151" s="711"/>
      <c r="T151" s="711"/>
      <c r="U151" s="711"/>
      <c r="V151" s="711"/>
      <c r="W151" s="711"/>
      <c r="X151" s="711"/>
      <c r="Y151" s="711"/>
      <c r="Z151" s="711"/>
      <c r="AA151" s="711"/>
      <c r="AB151" s="711"/>
      <c r="AC151" s="711"/>
      <c r="AD151" s="712"/>
      <c r="AE151" s="712"/>
      <c r="AF151" s="712"/>
      <c r="AG151" s="713">
        <v>1</v>
      </c>
      <c r="AH151" s="713"/>
      <c r="AI151" s="713"/>
      <c r="AJ151" s="713"/>
      <c r="AK151" s="714">
        <v>7145</v>
      </c>
      <c r="AL151" s="715"/>
      <c r="AM151" s="715"/>
      <c r="AN151" s="715"/>
      <c r="AO151" s="715"/>
      <c r="AP151" s="716"/>
      <c r="AQ151" s="717">
        <f t="shared" si="29"/>
        <v>85740</v>
      </c>
      <c r="AR151" s="717"/>
      <c r="AS151" s="717"/>
      <c r="AT151" s="717"/>
      <c r="AU151" s="717"/>
      <c r="AV151" s="717"/>
      <c r="AW151" s="717"/>
      <c r="AX151" s="717"/>
      <c r="AY151" s="718"/>
      <c r="AZ151" s="719"/>
      <c r="BA151" s="719"/>
      <c r="BB151" s="719"/>
      <c r="BC151" s="719"/>
      <c r="BD151" s="719"/>
      <c r="BE151" s="719"/>
      <c r="BF151" s="720"/>
      <c r="BG151" s="721">
        <f t="shared" si="28"/>
        <v>1190.8333333333333</v>
      </c>
      <c r="BH151" s="722"/>
      <c r="BI151" s="722"/>
      <c r="BJ151" s="722"/>
      <c r="BK151" s="722"/>
      <c r="BL151" s="722"/>
      <c r="BM151" s="722"/>
      <c r="BN151" s="722"/>
      <c r="BO151" s="723">
        <f t="shared" si="30"/>
        <v>11745.205479452055</v>
      </c>
      <c r="BP151" s="724"/>
      <c r="BQ151" s="724"/>
      <c r="BR151" s="724"/>
      <c r="BS151" s="724"/>
      <c r="BT151" s="724"/>
      <c r="BU151" s="724"/>
      <c r="BV151" s="725"/>
      <c r="BW151" s="726"/>
      <c r="BX151" s="726"/>
      <c r="BY151" s="726"/>
      <c r="BZ151" s="726"/>
      <c r="CA151" s="726"/>
      <c r="CB151" s="726"/>
      <c r="CC151" s="726"/>
      <c r="CD151" s="726"/>
      <c r="CE151" s="726"/>
      <c r="CF151" s="726"/>
      <c r="CG151" s="726"/>
      <c r="CH151" s="726"/>
      <c r="CI151" s="726"/>
      <c r="CJ151" s="726"/>
      <c r="CK151" s="726"/>
      <c r="CL151" s="726"/>
      <c r="CM151" s="726"/>
      <c r="CN151" s="726"/>
      <c r="CO151" s="726"/>
      <c r="CP151" s="726"/>
      <c r="CQ151" s="726"/>
      <c r="CR151" s="726"/>
      <c r="CS151" s="726"/>
      <c r="CT151" s="726"/>
      <c r="CU151" s="726"/>
      <c r="CV151" s="717">
        <f t="shared" si="31"/>
        <v>98676.03881278538</v>
      </c>
      <c r="CW151" s="717"/>
      <c r="CX151" s="717"/>
      <c r="CY151" s="717"/>
      <c r="CZ151" s="717"/>
      <c r="DA151" s="717"/>
      <c r="DB151" s="717"/>
      <c r="DC151" s="717"/>
      <c r="DD151" s="717"/>
      <c r="DE151" s="727"/>
    </row>
    <row r="152" spans="1:109" s="2" customFormat="1" ht="23.25" customHeight="1" x14ac:dyDescent="0.2">
      <c r="A152" s="709" t="s">
        <v>1365</v>
      </c>
      <c r="B152" s="710"/>
      <c r="C152" s="710"/>
      <c r="D152" s="710"/>
      <c r="E152" s="710"/>
      <c r="F152" s="710"/>
      <c r="G152" s="710"/>
      <c r="H152" s="710"/>
      <c r="I152" s="710"/>
      <c r="J152" s="710"/>
      <c r="K152" s="710"/>
      <c r="L152" s="710"/>
      <c r="M152" s="710"/>
      <c r="N152" s="710"/>
      <c r="O152" s="710"/>
      <c r="P152" s="711" t="s">
        <v>1483</v>
      </c>
      <c r="Q152" s="711"/>
      <c r="R152" s="711"/>
      <c r="S152" s="711"/>
      <c r="T152" s="711"/>
      <c r="U152" s="711"/>
      <c r="V152" s="711"/>
      <c r="W152" s="711"/>
      <c r="X152" s="711"/>
      <c r="Y152" s="711"/>
      <c r="Z152" s="711"/>
      <c r="AA152" s="711"/>
      <c r="AB152" s="711"/>
      <c r="AC152" s="711"/>
      <c r="AD152" s="712"/>
      <c r="AE152" s="712"/>
      <c r="AF152" s="712"/>
      <c r="AG152" s="713">
        <v>1</v>
      </c>
      <c r="AH152" s="713"/>
      <c r="AI152" s="713"/>
      <c r="AJ152" s="713"/>
      <c r="AK152" s="714">
        <v>4867</v>
      </c>
      <c r="AL152" s="715"/>
      <c r="AM152" s="715"/>
      <c r="AN152" s="715"/>
      <c r="AO152" s="715"/>
      <c r="AP152" s="716"/>
      <c r="AQ152" s="717">
        <f t="shared" si="29"/>
        <v>58404</v>
      </c>
      <c r="AR152" s="717"/>
      <c r="AS152" s="717"/>
      <c r="AT152" s="717"/>
      <c r="AU152" s="717"/>
      <c r="AV152" s="717"/>
      <c r="AW152" s="717"/>
      <c r="AX152" s="717"/>
      <c r="AY152" s="718"/>
      <c r="AZ152" s="719"/>
      <c r="BA152" s="719"/>
      <c r="BB152" s="719"/>
      <c r="BC152" s="719"/>
      <c r="BD152" s="719"/>
      <c r="BE152" s="719"/>
      <c r="BF152" s="720"/>
      <c r="BG152" s="721">
        <f t="shared" si="28"/>
        <v>811.16666666666663</v>
      </c>
      <c r="BH152" s="722"/>
      <c r="BI152" s="722"/>
      <c r="BJ152" s="722"/>
      <c r="BK152" s="722"/>
      <c r="BL152" s="722"/>
      <c r="BM152" s="722"/>
      <c r="BN152" s="722"/>
      <c r="BO152" s="723">
        <f t="shared" si="30"/>
        <v>8000.5479452054797</v>
      </c>
      <c r="BP152" s="724"/>
      <c r="BQ152" s="724"/>
      <c r="BR152" s="724"/>
      <c r="BS152" s="724"/>
      <c r="BT152" s="724"/>
      <c r="BU152" s="724"/>
      <c r="BV152" s="725"/>
      <c r="BW152" s="726"/>
      <c r="BX152" s="726"/>
      <c r="BY152" s="726"/>
      <c r="BZ152" s="726"/>
      <c r="CA152" s="726"/>
      <c r="CB152" s="726"/>
      <c r="CC152" s="726"/>
      <c r="CD152" s="726"/>
      <c r="CE152" s="726"/>
      <c r="CF152" s="726"/>
      <c r="CG152" s="726"/>
      <c r="CH152" s="726"/>
      <c r="CI152" s="726"/>
      <c r="CJ152" s="726"/>
      <c r="CK152" s="726"/>
      <c r="CL152" s="726"/>
      <c r="CM152" s="726"/>
      <c r="CN152" s="726"/>
      <c r="CO152" s="726"/>
      <c r="CP152" s="726"/>
      <c r="CQ152" s="726"/>
      <c r="CR152" s="726"/>
      <c r="CS152" s="726"/>
      <c r="CT152" s="726"/>
      <c r="CU152" s="726"/>
      <c r="CV152" s="717">
        <f t="shared" si="31"/>
        <v>67215.714611872143</v>
      </c>
      <c r="CW152" s="717"/>
      <c r="CX152" s="717"/>
      <c r="CY152" s="717"/>
      <c r="CZ152" s="717"/>
      <c r="DA152" s="717"/>
      <c r="DB152" s="717"/>
      <c r="DC152" s="717"/>
      <c r="DD152" s="717"/>
      <c r="DE152" s="727"/>
    </row>
    <row r="153" spans="1:109" s="2" customFormat="1" ht="23.25" customHeight="1" x14ac:dyDescent="0.2">
      <c r="A153" s="709" t="s">
        <v>1484</v>
      </c>
      <c r="B153" s="710"/>
      <c r="C153" s="710"/>
      <c r="D153" s="710"/>
      <c r="E153" s="710"/>
      <c r="F153" s="710"/>
      <c r="G153" s="710"/>
      <c r="H153" s="710"/>
      <c r="I153" s="710"/>
      <c r="J153" s="710"/>
      <c r="K153" s="710"/>
      <c r="L153" s="710"/>
      <c r="M153" s="710"/>
      <c r="N153" s="710"/>
      <c r="O153" s="710"/>
      <c r="P153" s="711" t="s">
        <v>1485</v>
      </c>
      <c r="Q153" s="711"/>
      <c r="R153" s="711"/>
      <c r="S153" s="711"/>
      <c r="T153" s="711"/>
      <c r="U153" s="711"/>
      <c r="V153" s="711"/>
      <c r="W153" s="711"/>
      <c r="X153" s="711"/>
      <c r="Y153" s="711"/>
      <c r="Z153" s="711"/>
      <c r="AA153" s="711"/>
      <c r="AB153" s="711"/>
      <c r="AC153" s="711"/>
      <c r="AD153" s="712"/>
      <c r="AE153" s="712"/>
      <c r="AF153" s="712"/>
      <c r="AG153" s="713">
        <v>1</v>
      </c>
      <c r="AH153" s="713"/>
      <c r="AI153" s="713"/>
      <c r="AJ153" s="713"/>
      <c r="AK153" s="714">
        <v>13589</v>
      </c>
      <c r="AL153" s="715"/>
      <c r="AM153" s="715"/>
      <c r="AN153" s="715"/>
      <c r="AO153" s="715"/>
      <c r="AP153" s="716"/>
      <c r="AQ153" s="717">
        <f t="shared" si="29"/>
        <v>163068</v>
      </c>
      <c r="AR153" s="717"/>
      <c r="AS153" s="717"/>
      <c r="AT153" s="717"/>
      <c r="AU153" s="717"/>
      <c r="AV153" s="717"/>
      <c r="AW153" s="717"/>
      <c r="AX153" s="717"/>
      <c r="AY153" s="718"/>
      <c r="AZ153" s="719"/>
      <c r="BA153" s="719"/>
      <c r="BB153" s="719"/>
      <c r="BC153" s="719"/>
      <c r="BD153" s="719"/>
      <c r="BE153" s="719"/>
      <c r="BF153" s="720"/>
      <c r="BG153" s="721">
        <f t="shared" si="28"/>
        <v>2264.833333333333</v>
      </c>
      <c r="BH153" s="722"/>
      <c r="BI153" s="722"/>
      <c r="BJ153" s="722"/>
      <c r="BK153" s="722"/>
      <c r="BL153" s="722"/>
      <c r="BM153" s="722"/>
      <c r="BN153" s="722"/>
      <c r="BO153" s="723">
        <f t="shared" si="30"/>
        <v>22338.082191780821</v>
      </c>
      <c r="BP153" s="724"/>
      <c r="BQ153" s="724"/>
      <c r="BR153" s="724"/>
      <c r="BS153" s="724"/>
      <c r="BT153" s="724"/>
      <c r="BU153" s="724"/>
      <c r="BV153" s="725"/>
      <c r="BW153" s="726"/>
      <c r="BX153" s="726"/>
      <c r="BY153" s="726"/>
      <c r="BZ153" s="726"/>
      <c r="CA153" s="726"/>
      <c r="CB153" s="726"/>
      <c r="CC153" s="726"/>
      <c r="CD153" s="726"/>
      <c r="CE153" s="726"/>
      <c r="CF153" s="726"/>
      <c r="CG153" s="726"/>
      <c r="CH153" s="726"/>
      <c r="CI153" s="726"/>
      <c r="CJ153" s="726"/>
      <c r="CK153" s="726"/>
      <c r="CL153" s="726"/>
      <c r="CM153" s="726"/>
      <c r="CN153" s="726"/>
      <c r="CO153" s="726"/>
      <c r="CP153" s="726"/>
      <c r="CQ153" s="726"/>
      <c r="CR153" s="726"/>
      <c r="CS153" s="726"/>
      <c r="CT153" s="726"/>
      <c r="CU153" s="726"/>
      <c r="CV153" s="717">
        <f t="shared" si="31"/>
        <v>187670.91552511416</v>
      </c>
      <c r="CW153" s="717"/>
      <c r="CX153" s="717"/>
      <c r="CY153" s="717"/>
      <c r="CZ153" s="717"/>
      <c r="DA153" s="717"/>
      <c r="DB153" s="717"/>
      <c r="DC153" s="717"/>
      <c r="DD153" s="717"/>
      <c r="DE153" s="727"/>
    </row>
    <row r="154" spans="1:109" s="2" customFormat="1" ht="23.25" customHeight="1" x14ac:dyDescent="0.2">
      <c r="A154" s="709" t="s">
        <v>1365</v>
      </c>
      <c r="B154" s="710"/>
      <c r="C154" s="710"/>
      <c r="D154" s="710"/>
      <c r="E154" s="710"/>
      <c r="F154" s="710"/>
      <c r="G154" s="710"/>
      <c r="H154" s="710"/>
      <c r="I154" s="710"/>
      <c r="J154" s="710"/>
      <c r="K154" s="710"/>
      <c r="L154" s="710"/>
      <c r="M154" s="710"/>
      <c r="N154" s="710"/>
      <c r="O154" s="710"/>
      <c r="P154" s="711" t="s">
        <v>1485</v>
      </c>
      <c r="Q154" s="711"/>
      <c r="R154" s="711"/>
      <c r="S154" s="711"/>
      <c r="T154" s="711"/>
      <c r="U154" s="711"/>
      <c r="V154" s="711"/>
      <c r="W154" s="711"/>
      <c r="X154" s="711"/>
      <c r="Y154" s="711"/>
      <c r="Z154" s="711"/>
      <c r="AA154" s="711"/>
      <c r="AB154" s="711"/>
      <c r="AC154" s="711"/>
      <c r="AD154" s="712"/>
      <c r="AE154" s="712"/>
      <c r="AF154" s="712"/>
      <c r="AG154" s="713">
        <v>1</v>
      </c>
      <c r="AH154" s="713"/>
      <c r="AI154" s="713"/>
      <c r="AJ154" s="713"/>
      <c r="AK154" s="714">
        <v>6893</v>
      </c>
      <c r="AL154" s="715"/>
      <c r="AM154" s="715"/>
      <c r="AN154" s="715"/>
      <c r="AO154" s="715"/>
      <c r="AP154" s="716"/>
      <c r="AQ154" s="717">
        <f t="shared" si="29"/>
        <v>82716</v>
      </c>
      <c r="AR154" s="717"/>
      <c r="AS154" s="717"/>
      <c r="AT154" s="717"/>
      <c r="AU154" s="717"/>
      <c r="AV154" s="717"/>
      <c r="AW154" s="717"/>
      <c r="AX154" s="717"/>
      <c r="AY154" s="718"/>
      <c r="AZ154" s="719"/>
      <c r="BA154" s="719"/>
      <c r="BB154" s="719"/>
      <c r="BC154" s="719"/>
      <c r="BD154" s="719"/>
      <c r="BE154" s="719"/>
      <c r="BF154" s="720"/>
      <c r="BG154" s="721">
        <f t="shared" si="28"/>
        <v>1148.8333333333335</v>
      </c>
      <c r="BH154" s="722"/>
      <c r="BI154" s="722"/>
      <c r="BJ154" s="722"/>
      <c r="BK154" s="722"/>
      <c r="BL154" s="722"/>
      <c r="BM154" s="722"/>
      <c r="BN154" s="722"/>
      <c r="BO154" s="723">
        <f t="shared" si="30"/>
        <v>11330.95890410959</v>
      </c>
      <c r="BP154" s="724"/>
      <c r="BQ154" s="724"/>
      <c r="BR154" s="724"/>
      <c r="BS154" s="724"/>
      <c r="BT154" s="724"/>
      <c r="BU154" s="724"/>
      <c r="BV154" s="725"/>
      <c r="BW154" s="726"/>
      <c r="BX154" s="726"/>
      <c r="BY154" s="726"/>
      <c r="BZ154" s="726"/>
      <c r="CA154" s="726"/>
      <c r="CB154" s="726"/>
      <c r="CC154" s="726"/>
      <c r="CD154" s="726"/>
      <c r="CE154" s="726"/>
      <c r="CF154" s="726"/>
      <c r="CG154" s="726"/>
      <c r="CH154" s="726"/>
      <c r="CI154" s="726"/>
      <c r="CJ154" s="726"/>
      <c r="CK154" s="726"/>
      <c r="CL154" s="726"/>
      <c r="CM154" s="726"/>
      <c r="CN154" s="726"/>
      <c r="CO154" s="726"/>
      <c r="CP154" s="726"/>
      <c r="CQ154" s="726"/>
      <c r="CR154" s="726"/>
      <c r="CS154" s="726"/>
      <c r="CT154" s="726"/>
      <c r="CU154" s="726"/>
      <c r="CV154" s="717">
        <f t="shared" si="31"/>
        <v>95195.792237442918</v>
      </c>
      <c r="CW154" s="717"/>
      <c r="CX154" s="717"/>
      <c r="CY154" s="717"/>
      <c r="CZ154" s="717"/>
      <c r="DA154" s="717"/>
      <c r="DB154" s="717"/>
      <c r="DC154" s="717"/>
      <c r="DD154" s="717"/>
      <c r="DE154" s="727"/>
    </row>
    <row r="155" spans="1:109" s="2" customFormat="1" ht="23.25" customHeight="1" x14ac:dyDescent="0.2">
      <c r="A155" s="709" t="s">
        <v>1486</v>
      </c>
      <c r="B155" s="710"/>
      <c r="C155" s="710"/>
      <c r="D155" s="710"/>
      <c r="E155" s="710"/>
      <c r="F155" s="710"/>
      <c r="G155" s="710"/>
      <c r="H155" s="710"/>
      <c r="I155" s="710"/>
      <c r="J155" s="710"/>
      <c r="K155" s="710"/>
      <c r="L155" s="710"/>
      <c r="M155" s="710"/>
      <c r="N155" s="710"/>
      <c r="O155" s="710"/>
      <c r="P155" s="711" t="s">
        <v>1487</v>
      </c>
      <c r="Q155" s="711"/>
      <c r="R155" s="711"/>
      <c r="S155" s="711"/>
      <c r="T155" s="711"/>
      <c r="U155" s="711"/>
      <c r="V155" s="711"/>
      <c r="W155" s="711"/>
      <c r="X155" s="711"/>
      <c r="Y155" s="711"/>
      <c r="Z155" s="711"/>
      <c r="AA155" s="711"/>
      <c r="AB155" s="711"/>
      <c r="AC155" s="711"/>
      <c r="AD155" s="712"/>
      <c r="AE155" s="712"/>
      <c r="AF155" s="712"/>
      <c r="AG155" s="713">
        <v>1</v>
      </c>
      <c r="AH155" s="713"/>
      <c r="AI155" s="713"/>
      <c r="AJ155" s="713"/>
      <c r="AK155" s="714">
        <v>9527</v>
      </c>
      <c r="AL155" s="715"/>
      <c r="AM155" s="715"/>
      <c r="AN155" s="715"/>
      <c r="AO155" s="715"/>
      <c r="AP155" s="716"/>
      <c r="AQ155" s="717">
        <f t="shared" si="29"/>
        <v>114324</v>
      </c>
      <c r="AR155" s="717"/>
      <c r="AS155" s="717"/>
      <c r="AT155" s="717"/>
      <c r="AU155" s="717"/>
      <c r="AV155" s="717"/>
      <c r="AW155" s="717"/>
      <c r="AX155" s="717"/>
      <c r="AY155" s="718"/>
      <c r="AZ155" s="719"/>
      <c r="BA155" s="719"/>
      <c r="BB155" s="719"/>
      <c r="BC155" s="719"/>
      <c r="BD155" s="719"/>
      <c r="BE155" s="719"/>
      <c r="BF155" s="720"/>
      <c r="BG155" s="721">
        <f t="shared" si="28"/>
        <v>1587.8333333333333</v>
      </c>
      <c r="BH155" s="722"/>
      <c r="BI155" s="722"/>
      <c r="BJ155" s="722"/>
      <c r="BK155" s="722"/>
      <c r="BL155" s="722"/>
      <c r="BM155" s="722"/>
      <c r="BN155" s="722"/>
      <c r="BO155" s="723">
        <f t="shared" si="30"/>
        <v>15660.821917808218</v>
      </c>
      <c r="BP155" s="724"/>
      <c r="BQ155" s="724"/>
      <c r="BR155" s="724"/>
      <c r="BS155" s="724"/>
      <c r="BT155" s="724"/>
      <c r="BU155" s="724"/>
      <c r="BV155" s="725"/>
      <c r="BW155" s="726"/>
      <c r="BX155" s="726"/>
      <c r="BY155" s="726"/>
      <c r="BZ155" s="726"/>
      <c r="CA155" s="726"/>
      <c r="CB155" s="726"/>
      <c r="CC155" s="726"/>
      <c r="CD155" s="726"/>
      <c r="CE155" s="726"/>
      <c r="CF155" s="726"/>
      <c r="CG155" s="726"/>
      <c r="CH155" s="726"/>
      <c r="CI155" s="726"/>
      <c r="CJ155" s="726"/>
      <c r="CK155" s="726"/>
      <c r="CL155" s="726"/>
      <c r="CM155" s="726"/>
      <c r="CN155" s="726"/>
      <c r="CO155" s="726"/>
      <c r="CP155" s="726"/>
      <c r="CQ155" s="726"/>
      <c r="CR155" s="726"/>
      <c r="CS155" s="726"/>
      <c r="CT155" s="726"/>
      <c r="CU155" s="726"/>
      <c r="CV155" s="717">
        <f t="shared" si="31"/>
        <v>131572.65525114155</v>
      </c>
      <c r="CW155" s="717"/>
      <c r="CX155" s="717"/>
      <c r="CY155" s="717"/>
      <c r="CZ155" s="717"/>
      <c r="DA155" s="717"/>
      <c r="DB155" s="717"/>
      <c r="DC155" s="717"/>
      <c r="DD155" s="717"/>
      <c r="DE155" s="727"/>
    </row>
    <row r="156" spans="1:109" s="2" customFormat="1" ht="23.25" customHeight="1" x14ac:dyDescent="0.2">
      <c r="A156" s="709" t="s">
        <v>1365</v>
      </c>
      <c r="B156" s="710"/>
      <c r="C156" s="710"/>
      <c r="D156" s="710"/>
      <c r="E156" s="710"/>
      <c r="F156" s="710"/>
      <c r="G156" s="710"/>
      <c r="H156" s="710"/>
      <c r="I156" s="710"/>
      <c r="J156" s="710"/>
      <c r="K156" s="710"/>
      <c r="L156" s="710"/>
      <c r="M156" s="710"/>
      <c r="N156" s="710"/>
      <c r="O156" s="710"/>
      <c r="P156" s="711" t="s">
        <v>773</v>
      </c>
      <c r="Q156" s="711"/>
      <c r="R156" s="711"/>
      <c r="S156" s="711"/>
      <c r="T156" s="711"/>
      <c r="U156" s="711"/>
      <c r="V156" s="711"/>
      <c r="W156" s="711"/>
      <c r="X156" s="711"/>
      <c r="Y156" s="711"/>
      <c r="Z156" s="711"/>
      <c r="AA156" s="711"/>
      <c r="AB156" s="711"/>
      <c r="AC156" s="711"/>
      <c r="AD156" s="712"/>
      <c r="AE156" s="712"/>
      <c r="AF156" s="712"/>
      <c r="AG156" s="713">
        <v>1</v>
      </c>
      <c r="AH156" s="713"/>
      <c r="AI156" s="713"/>
      <c r="AJ156" s="713"/>
      <c r="AK156" s="714">
        <v>5900</v>
      </c>
      <c r="AL156" s="715"/>
      <c r="AM156" s="715"/>
      <c r="AN156" s="715"/>
      <c r="AO156" s="715"/>
      <c r="AP156" s="716"/>
      <c r="AQ156" s="717">
        <f t="shared" si="29"/>
        <v>70800</v>
      </c>
      <c r="AR156" s="717"/>
      <c r="AS156" s="717"/>
      <c r="AT156" s="717"/>
      <c r="AU156" s="717"/>
      <c r="AV156" s="717"/>
      <c r="AW156" s="717"/>
      <c r="AX156" s="717"/>
      <c r="AY156" s="718"/>
      <c r="AZ156" s="719"/>
      <c r="BA156" s="719"/>
      <c r="BB156" s="719"/>
      <c r="BC156" s="719"/>
      <c r="BD156" s="719"/>
      <c r="BE156" s="719"/>
      <c r="BF156" s="720"/>
      <c r="BG156" s="721">
        <f t="shared" si="28"/>
        <v>983.33333333333326</v>
      </c>
      <c r="BH156" s="722"/>
      <c r="BI156" s="722"/>
      <c r="BJ156" s="722"/>
      <c r="BK156" s="722"/>
      <c r="BL156" s="722"/>
      <c r="BM156" s="722"/>
      <c r="BN156" s="722"/>
      <c r="BO156" s="723">
        <f t="shared" si="30"/>
        <v>9698.6301369863013</v>
      </c>
      <c r="BP156" s="724"/>
      <c r="BQ156" s="724"/>
      <c r="BR156" s="724"/>
      <c r="BS156" s="724"/>
      <c r="BT156" s="724"/>
      <c r="BU156" s="724"/>
      <c r="BV156" s="725"/>
      <c r="BW156" s="726"/>
      <c r="BX156" s="726"/>
      <c r="BY156" s="726"/>
      <c r="BZ156" s="726"/>
      <c r="CA156" s="726"/>
      <c r="CB156" s="726"/>
      <c r="CC156" s="726"/>
      <c r="CD156" s="726"/>
      <c r="CE156" s="726"/>
      <c r="CF156" s="726"/>
      <c r="CG156" s="726"/>
      <c r="CH156" s="726"/>
      <c r="CI156" s="726"/>
      <c r="CJ156" s="726"/>
      <c r="CK156" s="726"/>
      <c r="CL156" s="726"/>
      <c r="CM156" s="726"/>
      <c r="CN156" s="726"/>
      <c r="CO156" s="726"/>
      <c r="CP156" s="726"/>
      <c r="CQ156" s="726"/>
      <c r="CR156" s="726"/>
      <c r="CS156" s="726"/>
      <c r="CT156" s="726"/>
      <c r="CU156" s="726"/>
      <c r="CV156" s="717">
        <f t="shared" si="31"/>
        <v>81481.963470319635</v>
      </c>
      <c r="CW156" s="717"/>
      <c r="CX156" s="717"/>
      <c r="CY156" s="717"/>
      <c r="CZ156" s="717"/>
      <c r="DA156" s="717"/>
      <c r="DB156" s="717"/>
      <c r="DC156" s="717"/>
      <c r="DD156" s="717"/>
      <c r="DE156" s="727"/>
    </row>
    <row r="157" spans="1:109" s="2" customFormat="1" ht="23.25" customHeight="1" x14ac:dyDescent="0.2">
      <c r="A157" s="709" t="s">
        <v>1488</v>
      </c>
      <c r="B157" s="710"/>
      <c r="C157" s="710"/>
      <c r="D157" s="710"/>
      <c r="E157" s="710"/>
      <c r="F157" s="710"/>
      <c r="G157" s="710"/>
      <c r="H157" s="710"/>
      <c r="I157" s="710"/>
      <c r="J157" s="710"/>
      <c r="K157" s="710"/>
      <c r="L157" s="710"/>
      <c r="M157" s="710"/>
      <c r="N157" s="710"/>
      <c r="O157" s="710"/>
      <c r="P157" s="711" t="s">
        <v>1489</v>
      </c>
      <c r="Q157" s="711"/>
      <c r="R157" s="711"/>
      <c r="S157" s="711"/>
      <c r="T157" s="711"/>
      <c r="U157" s="711"/>
      <c r="V157" s="711"/>
      <c r="W157" s="711"/>
      <c r="X157" s="711"/>
      <c r="Y157" s="711"/>
      <c r="Z157" s="711"/>
      <c r="AA157" s="711"/>
      <c r="AB157" s="711"/>
      <c r="AC157" s="711"/>
      <c r="AD157" s="712"/>
      <c r="AE157" s="712"/>
      <c r="AF157" s="712"/>
      <c r="AG157" s="713">
        <v>1</v>
      </c>
      <c r="AH157" s="713"/>
      <c r="AI157" s="713"/>
      <c r="AJ157" s="713"/>
      <c r="AK157" s="714">
        <v>13589</v>
      </c>
      <c r="AL157" s="715"/>
      <c r="AM157" s="715"/>
      <c r="AN157" s="715"/>
      <c r="AO157" s="715"/>
      <c r="AP157" s="716"/>
      <c r="AQ157" s="717">
        <f t="shared" si="29"/>
        <v>163068</v>
      </c>
      <c r="AR157" s="717"/>
      <c r="AS157" s="717"/>
      <c r="AT157" s="717"/>
      <c r="AU157" s="717"/>
      <c r="AV157" s="717"/>
      <c r="AW157" s="717"/>
      <c r="AX157" s="717"/>
      <c r="AY157" s="718"/>
      <c r="AZ157" s="719"/>
      <c r="BA157" s="719"/>
      <c r="BB157" s="719"/>
      <c r="BC157" s="719"/>
      <c r="BD157" s="719"/>
      <c r="BE157" s="719"/>
      <c r="BF157" s="720"/>
      <c r="BG157" s="721">
        <f t="shared" si="28"/>
        <v>2264.833333333333</v>
      </c>
      <c r="BH157" s="722"/>
      <c r="BI157" s="722"/>
      <c r="BJ157" s="722"/>
      <c r="BK157" s="722"/>
      <c r="BL157" s="722"/>
      <c r="BM157" s="722"/>
      <c r="BN157" s="722"/>
      <c r="BO157" s="723">
        <f t="shared" si="30"/>
        <v>22338.082191780821</v>
      </c>
      <c r="BP157" s="724"/>
      <c r="BQ157" s="724"/>
      <c r="BR157" s="724"/>
      <c r="BS157" s="724"/>
      <c r="BT157" s="724"/>
      <c r="BU157" s="724"/>
      <c r="BV157" s="725"/>
      <c r="BW157" s="726"/>
      <c r="BX157" s="726"/>
      <c r="BY157" s="726"/>
      <c r="BZ157" s="726"/>
      <c r="CA157" s="726"/>
      <c r="CB157" s="726"/>
      <c r="CC157" s="726"/>
      <c r="CD157" s="726"/>
      <c r="CE157" s="726"/>
      <c r="CF157" s="726"/>
      <c r="CG157" s="726"/>
      <c r="CH157" s="726"/>
      <c r="CI157" s="726"/>
      <c r="CJ157" s="726"/>
      <c r="CK157" s="726"/>
      <c r="CL157" s="726"/>
      <c r="CM157" s="726"/>
      <c r="CN157" s="726"/>
      <c r="CO157" s="726"/>
      <c r="CP157" s="726"/>
      <c r="CQ157" s="726"/>
      <c r="CR157" s="726"/>
      <c r="CS157" s="726"/>
      <c r="CT157" s="726"/>
      <c r="CU157" s="726"/>
      <c r="CV157" s="717">
        <f t="shared" si="31"/>
        <v>187670.91552511416</v>
      </c>
      <c r="CW157" s="717"/>
      <c r="CX157" s="717"/>
      <c r="CY157" s="717"/>
      <c r="CZ157" s="717"/>
      <c r="DA157" s="717"/>
      <c r="DB157" s="717"/>
      <c r="DC157" s="717"/>
      <c r="DD157" s="717"/>
      <c r="DE157" s="727"/>
    </row>
    <row r="158" spans="1:109" s="2" customFormat="1" ht="23.25" customHeight="1" x14ac:dyDescent="0.2">
      <c r="A158" s="709" t="s">
        <v>1372</v>
      </c>
      <c r="B158" s="710"/>
      <c r="C158" s="710"/>
      <c r="D158" s="710"/>
      <c r="E158" s="710"/>
      <c r="F158" s="710"/>
      <c r="G158" s="710"/>
      <c r="H158" s="710"/>
      <c r="I158" s="710"/>
      <c r="J158" s="710"/>
      <c r="K158" s="710"/>
      <c r="L158" s="710"/>
      <c r="M158" s="710"/>
      <c r="N158" s="710"/>
      <c r="O158" s="710"/>
      <c r="P158" s="711" t="s">
        <v>1489</v>
      </c>
      <c r="Q158" s="711"/>
      <c r="R158" s="711"/>
      <c r="S158" s="711"/>
      <c r="T158" s="711"/>
      <c r="U158" s="711"/>
      <c r="V158" s="711"/>
      <c r="W158" s="711"/>
      <c r="X158" s="711"/>
      <c r="Y158" s="711"/>
      <c r="Z158" s="711"/>
      <c r="AA158" s="711"/>
      <c r="AB158" s="711"/>
      <c r="AC158" s="711"/>
      <c r="AD158" s="712"/>
      <c r="AE158" s="712"/>
      <c r="AF158" s="712"/>
      <c r="AG158" s="713">
        <v>1</v>
      </c>
      <c r="AH158" s="713"/>
      <c r="AI158" s="713"/>
      <c r="AJ158" s="713"/>
      <c r="AK158" s="714">
        <v>6670</v>
      </c>
      <c r="AL158" s="715"/>
      <c r="AM158" s="715"/>
      <c r="AN158" s="715"/>
      <c r="AO158" s="715"/>
      <c r="AP158" s="716"/>
      <c r="AQ158" s="717">
        <f t="shared" si="29"/>
        <v>80040</v>
      </c>
      <c r="AR158" s="717"/>
      <c r="AS158" s="717"/>
      <c r="AT158" s="717"/>
      <c r="AU158" s="717"/>
      <c r="AV158" s="717"/>
      <c r="AW158" s="717"/>
      <c r="AX158" s="717"/>
      <c r="AY158" s="718"/>
      <c r="AZ158" s="719"/>
      <c r="BA158" s="719"/>
      <c r="BB158" s="719"/>
      <c r="BC158" s="719"/>
      <c r="BD158" s="719"/>
      <c r="BE158" s="719"/>
      <c r="BF158" s="720"/>
      <c r="BG158" s="721">
        <f t="shared" si="28"/>
        <v>1111.6666666666667</v>
      </c>
      <c r="BH158" s="722"/>
      <c r="BI158" s="722"/>
      <c r="BJ158" s="722"/>
      <c r="BK158" s="722"/>
      <c r="BL158" s="722"/>
      <c r="BM158" s="722"/>
      <c r="BN158" s="722"/>
      <c r="BO158" s="723">
        <f t="shared" si="30"/>
        <v>10964.383561643835</v>
      </c>
      <c r="BP158" s="724"/>
      <c r="BQ158" s="724"/>
      <c r="BR158" s="724"/>
      <c r="BS158" s="724"/>
      <c r="BT158" s="724"/>
      <c r="BU158" s="724"/>
      <c r="BV158" s="725"/>
      <c r="BW158" s="726"/>
      <c r="BX158" s="726"/>
      <c r="BY158" s="726"/>
      <c r="BZ158" s="726"/>
      <c r="CA158" s="726"/>
      <c r="CB158" s="726"/>
      <c r="CC158" s="726"/>
      <c r="CD158" s="726"/>
      <c r="CE158" s="726"/>
      <c r="CF158" s="726"/>
      <c r="CG158" s="726"/>
      <c r="CH158" s="726"/>
      <c r="CI158" s="726"/>
      <c r="CJ158" s="726"/>
      <c r="CK158" s="726"/>
      <c r="CL158" s="726"/>
      <c r="CM158" s="726"/>
      <c r="CN158" s="726"/>
      <c r="CO158" s="726"/>
      <c r="CP158" s="726"/>
      <c r="CQ158" s="726"/>
      <c r="CR158" s="726"/>
      <c r="CS158" s="726"/>
      <c r="CT158" s="726"/>
      <c r="CU158" s="726"/>
      <c r="CV158" s="717">
        <f t="shared" si="31"/>
        <v>92116.050228310502</v>
      </c>
      <c r="CW158" s="717"/>
      <c r="CX158" s="717"/>
      <c r="CY158" s="717"/>
      <c r="CZ158" s="717"/>
      <c r="DA158" s="717"/>
      <c r="DB158" s="717"/>
      <c r="DC158" s="717"/>
      <c r="DD158" s="717"/>
      <c r="DE158" s="727"/>
    </row>
    <row r="159" spans="1:109" s="2" customFormat="1" ht="23.25" customHeight="1" x14ac:dyDescent="0.2">
      <c r="A159" s="709" t="s">
        <v>1486</v>
      </c>
      <c r="B159" s="710"/>
      <c r="C159" s="710"/>
      <c r="D159" s="710"/>
      <c r="E159" s="710"/>
      <c r="F159" s="710"/>
      <c r="G159" s="710"/>
      <c r="H159" s="710"/>
      <c r="I159" s="710"/>
      <c r="J159" s="710"/>
      <c r="K159" s="710"/>
      <c r="L159" s="710"/>
      <c r="M159" s="710"/>
      <c r="N159" s="710"/>
      <c r="O159" s="710"/>
      <c r="P159" s="711" t="s">
        <v>1490</v>
      </c>
      <c r="Q159" s="711"/>
      <c r="R159" s="711"/>
      <c r="S159" s="711"/>
      <c r="T159" s="711"/>
      <c r="U159" s="711"/>
      <c r="V159" s="711"/>
      <c r="W159" s="711"/>
      <c r="X159" s="711"/>
      <c r="Y159" s="711"/>
      <c r="Z159" s="711"/>
      <c r="AA159" s="711"/>
      <c r="AB159" s="711"/>
      <c r="AC159" s="711"/>
      <c r="AD159" s="712"/>
      <c r="AE159" s="712"/>
      <c r="AF159" s="712"/>
      <c r="AG159" s="713">
        <v>1</v>
      </c>
      <c r="AH159" s="713"/>
      <c r="AI159" s="713"/>
      <c r="AJ159" s="713"/>
      <c r="AK159" s="714">
        <v>5002</v>
      </c>
      <c r="AL159" s="715"/>
      <c r="AM159" s="715"/>
      <c r="AN159" s="715"/>
      <c r="AO159" s="715"/>
      <c r="AP159" s="716"/>
      <c r="AQ159" s="717">
        <f t="shared" si="10"/>
        <v>60024</v>
      </c>
      <c r="AR159" s="717"/>
      <c r="AS159" s="717"/>
      <c r="AT159" s="717"/>
      <c r="AU159" s="717"/>
      <c r="AV159" s="717"/>
      <c r="AW159" s="717"/>
      <c r="AX159" s="717"/>
      <c r="AY159" s="718"/>
      <c r="AZ159" s="719"/>
      <c r="BA159" s="719"/>
      <c r="BB159" s="719"/>
      <c r="BC159" s="719"/>
      <c r="BD159" s="719"/>
      <c r="BE159" s="719"/>
      <c r="BF159" s="720"/>
      <c r="BG159" s="721">
        <f t="shared" si="28"/>
        <v>833.66666666666663</v>
      </c>
      <c r="BH159" s="722"/>
      <c r="BI159" s="722"/>
      <c r="BJ159" s="722"/>
      <c r="BK159" s="722"/>
      <c r="BL159" s="722"/>
      <c r="BM159" s="722"/>
      <c r="BN159" s="722"/>
      <c r="BO159" s="723">
        <f t="shared" si="11"/>
        <v>8222.465753424658</v>
      </c>
      <c r="BP159" s="724"/>
      <c r="BQ159" s="724"/>
      <c r="BR159" s="724"/>
      <c r="BS159" s="724"/>
      <c r="BT159" s="724"/>
      <c r="BU159" s="724"/>
      <c r="BV159" s="725"/>
      <c r="BW159" s="726"/>
      <c r="BX159" s="726"/>
      <c r="BY159" s="726"/>
      <c r="BZ159" s="726"/>
      <c r="CA159" s="726"/>
      <c r="CB159" s="726"/>
      <c r="CC159" s="726"/>
      <c r="CD159" s="726"/>
      <c r="CE159" s="726"/>
      <c r="CF159" s="726"/>
      <c r="CG159" s="726"/>
      <c r="CH159" s="726"/>
      <c r="CI159" s="726"/>
      <c r="CJ159" s="726"/>
      <c r="CK159" s="726"/>
      <c r="CL159" s="726"/>
      <c r="CM159" s="726"/>
      <c r="CN159" s="726"/>
      <c r="CO159" s="726"/>
      <c r="CP159" s="726"/>
      <c r="CQ159" s="726"/>
      <c r="CR159" s="726"/>
      <c r="CS159" s="726"/>
      <c r="CT159" s="726"/>
      <c r="CU159" s="726"/>
      <c r="CV159" s="717">
        <f t="shared" si="12"/>
        <v>69080.132420091322</v>
      </c>
      <c r="CW159" s="717"/>
      <c r="CX159" s="717"/>
      <c r="CY159" s="717"/>
      <c r="CZ159" s="717"/>
      <c r="DA159" s="717"/>
      <c r="DB159" s="717"/>
      <c r="DC159" s="717"/>
      <c r="DD159" s="717"/>
      <c r="DE159" s="727"/>
    </row>
    <row r="160" spans="1:109" s="2" customFormat="1" ht="23.25" customHeight="1" x14ac:dyDescent="0.2">
      <c r="A160" s="709" t="s">
        <v>1372</v>
      </c>
      <c r="B160" s="710"/>
      <c r="C160" s="710"/>
      <c r="D160" s="710"/>
      <c r="E160" s="710"/>
      <c r="F160" s="710"/>
      <c r="G160" s="710"/>
      <c r="H160" s="710"/>
      <c r="I160" s="710"/>
      <c r="J160" s="710"/>
      <c r="K160" s="710"/>
      <c r="L160" s="710"/>
      <c r="M160" s="710"/>
      <c r="N160" s="710"/>
      <c r="O160" s="710"/>
      <c r="P160" s="711" t="s">
        <v>1490</v>
      </c>
      <c r="Q160" s="711"/>
      <c r="R160" s="711"/>
      <c r="S160" s="711"/>
      <c r="T160" s="711"/>
      <c r="U160" s="711"/>
      <c r="V160" s="711"/>
      <c r="W160" s="711"/>
      <c r="X160" s="711"/>
      <c r="Y160" s="711"/>
      <c r="Z160" s="711"/>
      <c r="AA160" s="711"/>
      <c r="AB160" s="711"/>
      <c r="AC160" s="711"/>
      <c r="AD160" s="712"/>
      <c r="AE160" s="712"/>
      <c r="AF160" s="712"/>
      <c r="AG160" s="713">
        <v>1</v>
      </c>
      <c r="AH160" s="713"/>
      <c r="AI160" s="713"/>
      <c r="AJ160" s="713"/>
      <c r="AK160" s="714">
        <v>6503</v>
      </c>
      <c r="AL160" s="715"/>
      <c r="AM160" s="715"/>
      <c r="AN160" s="715"/>
      <c r="AO160" s="715"/>
      <c r="AP160" s="716"/>
      <c r="AQ160" s="717">
        <f t="shared" si="10"/>
        <v>78036</v>
      </c>
      <c r="AR160" s="717"/>
      <c r="AS160" s="717"/>
      <c r="AT160" s="717"/>
      <c r="AU160" s="717"/>
      <c r="AV160" s="717"/>
      <c r="AW160" s="717"/>
      <c r="AX160" s="717"/>
      <c r="AY160" s="718"/>
      <c r="AZ160" s="719"/>
      <c r="BA160" s="719"/>
      <c r="BB160" s="719"/>
      <c r="BC160" s="719"/>
      <c r="BD160" s="719"/>
      <c r="BE160" s="719"/>
      <c r="BF160" s="720"/>
      <c r="BG160" s="721">
        <f t="shared" si="28"/>
        <v>1083.8333333333335</v>
      </c>
      <c r="BH160" s="722"/>
      <c r="BI160" s="722"/>
      <c r="BJ160" s="722"/>
      <c r="BK160" s="722"/>
      <c r="BL160" s="722"/>
      <c r="BM160" s="722"/>
      <c r="BN160" s="722"/>
      <c r="BO160" s="723">
        <f t="shared" si="11"/>
        <v>10689.86301369863</v>
      </c>
      <c r="BP160" s="724"/>
      <c r="BQ160" s="724"/>
      <c r="BR160" s="724"/>
      <c r="BS160" s="724"/>
      <c r="BT160" s="724"/>
      <c r="BU160" s="724"/>
      <c r="BV160" s="725"/>
      <c r="BW160" s="726"/>
      <c r="BX160" s="726"/>
      <c r="BY160" s="726"/>
      <c r="BZ160" s="726"/>
      <c r="CA160" s="726"/>
      <c r="CB160" s="726"/>
      <c r="CC160" s="726"/>
      <c r="CD160" s="726"/>
      <c r="CE160" s="726"/>
      <c r="CF160" s="726"/>
      <c r="CG160" s="726"/>
      <c r="CH160" s="726"/>
      <c r="CI160" s="726"/>
      <c r="CJ160" s="726"/>
      <c r="CK160" s="726"/>
      <c r="CL160" s="726"/>
      <c r="CM160" s="726"/>
      <c r="CN160" s="726"/>
      <c r="CO160" s="726"/>
      <c r="CP160" s="726"/>
      <c r="CQ160" s="726"/>
      <c r="CR160" s="726"/>
      <c r="CS160" s="726"/>
      <c r="CT160" s="726"/>
      <c r="CU160" s="726"/>
      <c r="CV160" s="717">
        <f t="shared" si="12"/>
        <v>89809.696347031961</v>
      </c>
      <c r="CW160" s="717"/>
      <c r="CX160" s="717"/>
      <c r="CY160" s="717"/>
      <c r="CZ160" s="717"/>
      <c r="DA160" s="717"/>
      <c r="DB160" s="717"/>
      <c r="DC160" s="717"/>
      <c r="DD160" s="717"/>
      <c r="DE160" s="727"/>
    </row>
    <row r="161" spans="1:109" s="2" customFormat="1" ht="23.25" customHeight="1" x14ac:dyDescent="0.2">
      <c r="A161" s="744" t="s">
        <v>1486</v>
      </c>
      <c r="B161" s="745"/>
      <c r="C161" s="745"/>
      <c r="D161" s="745"/>
      <c r="E161" s="745"/>
      <c r="F161" s="745"/>
      <c r="G161" s="745"/>
      <c r="H161" s="745"/>
      <c r="I161" s="745"/>
      <c r="J161" s="745"/>
      <c r="K161" s="745"/>
      <c r="L161" s="745"/>
      <c r="M161" s="745"/>
      <c r="N161" s="745"/>
      <c r="O161" s="746"/>
      <c r="P161" s="711" t="s">
        <v>1491</v>
      </c>
      <c r="Q161" s="711"/>
      <c r="R161" s="711"/>
      <c r="S161" s="711"/>
      <c r="T161" s="711"/>
      <c r="U161" s="711"/>
      <c r="V161" s="711"/>
      <c r="W161" s="711"/>
      <c r="X161" s="711"/>
      <c r="Y161" s="711"/>
      <c r="Z161" s="711"/>
      <c r="AA161" s="711"/>
      <c r="AB161" s="711"/>
      <c r="AC161" s="711"/>
      <c r="AD161" s="712"/>
      <c r="AE161" s="712"/>
      <c r="AF161" s="712"/>
      <c r="AG161" s="713">
        <v>1</v>
      </c>
      <c r="AH161" s="713"/>
      <c r="AI161" s="713"/>
      <c r="AJ161" s="713"/>
      <c r="AK161" s="714">
        <v>10004</v>
      </c>
      <c r="AL161" s="715"/>
      <c r="AM161" s="715"/>
      <c r="AN161" s="715"/>
      <c r="AO161" s="715"/>
      <c r="AP161" s="716"/>
      <c r="AQ161" s="717">
        <f t="shared" si="10"/>
        <v>120048</v>
      </c>
      <c r="AR161" s="717"/>
      <c r="AS161" s="717"/>
      <c r="AT161" s="717"/>
      <c r="AU161" s="717"/>
      <c r="AV161" s="717"/>
      <c r="AW161" s="717"/>
      <c r="AX161" s="717"/>
      <c r="AY161" s="718"/>
      <c r="AZ161" s="719"/>
      <c r="BA161" s="719"/>
      <c r="BB161" s="719"/>
      <c r="BC161" s="719"/>
      <c r="BD161" s="719"/>
      <c r="BE161" s="719"/>
      <c r="BF161" s="720"/>
      <c r="BG161" s="721">
        <f t="shared" si="28"/>
        <v>1667.3333333333333</v>
      </c>
      <c r="BH161" s="722"/>
      <c r="BI161" s="722"/>
      <c r="BJ161" s="722"/>
      <c r="BK161" s="722"/>
      <c r="BL161" s="722"/>
      <c r="BM161" s="722"/>
      <c r="BN161" s="722"/>
      <c r="BO161" s="723">
        <f t="shared" si="11"/>
        <v>16444.931506849316</v>
      </c>
      <c r="BP161" s="724"/>
      <c r="BQ161" s="724"/>
      <c r="BR161" s="724"/>
      <c r="BS161" s="724"/>
      <c r="BT161" s="724"/>
      <c r="BU161" s="724"/>
      <c r="BV161" s="725"/>
      <c r="BW161" s="726"/>
      <c r="BX161" s="726"/>
      <c r="BY161" s="726"/>
      <c r="BZ161" s="726"/>
      <c r="CA161" s="726"/>
      <c r="CB161" s="726"/>
      <c r="CC161" s="726"/>
      <c r="CD161" s="726"/>
      <c r="CE161" s="726"/>
      <c r="CF161" s="726"/>
      <c r="CG161" s="726"/>
      <c r="CH161" s="726"/>
      <c r="CI161" s="726"/>
      <c r="CJ161" s="726"/>
      <c r="CK161" s="726"/>
      <c r="CL161" s="726"/>
      <c r="CM161" s="726"/>
      <c r="CN161" s="726"/>
      <c r="CO161" s="726"/>
      <c r="CP161" s="726"/>
      <c r="CQ161" s="726"/>
      <c r="CR161" s="726"/>
      <c r="CS161" s="726"/>
      <c r="CT161" s="726"/>
      <c r="CU161" s="726"/>
      <c r="CV161" s="717">
        <f t="shared" si="12"/>
        <v>138160.26484018264</v>
      </c>
      <c r="CW161" s="717"/>
      <c r="CX161" s="717"/>
      <c r="CY161" s="717"/>
      <c r="CZ161" s="717"/>
      <c r="DA161" s="717"/>
      <c r="DB161" s="717"/>
      <c r="DC161" s="717"/>
      <c r="DD161" s="717"/>
      <c r="DE161" s="727"/>
    </row>
    <row r="162" spans="1:109" s="2" customFormat="1" ht="23.25" customHeight="1" x14ac:dyDescent="0.2">
      <c r="A162" s="709" t="s">
        <v>1365</v>
      </c>
      <c r="B162" s="710"/>
      <c r="C162" s="710"/>
      <c r="D162" s="710"/>
      <c r="E162" s="710"/>
      <c r="F162" s="710"/>
      <c r="G162" s="710"/>
      <c r="H162" s="710"/>
      <c r="I162" s="710"/>
      <c r="J162" s="710"/>
      <c r="K162" s="710"/>
      <c r="L162" s="710"/>
      <c r="M162" s="710"/>
      <c r="N162" s="710"/>
      <c r="O162" s="710"/>
      <c r="P162" s="711" t="s">
        <v>1491</v>
      </c>
      <c r="Q162" s="711"/>
      <c r="R162" s="711"/>
      <c r="S162" s="711"/>
      <c r="T162" s="711"/>
      <c r="U162" s="711"/>
      <c r="V162" s="711"/>
      <c r="W162" s="711"/>
      <c r="X162" s="711"/>
      <c r="Y162" s="711"/>
      <c r="Z162" s="711"/>
      <c r="AA162" s="711"/>
      <c r="AB162" s="711"/>
      <c r="AC162" s="711"/>
      <c r="AD162" s="712"/>
      <c r="AE162" s="712"/>
      <c r="AF162" s="712"/>
      <c r="AG162" s="713">
        <v>1</v>
      </c>
      <c r="AH162" s="713"/>
      <c r="AI162" s="713"/>
      <c r="AJ162" s="713"/>
      <c r="AK162" s="714">
        <v>4287</v>
      </c>
      <c r="AL162" s="715"/>
      <c r="AM162" s="715"/>
      <c r="AN162" s="715"/>
      <c r="AO162" s="715"/>
      <c r="AP162" s="716"/>
      <c r="AQ162" s="717">
        <f t="shared" si="10"/>
        <v>51444</v>
      </c>
      <c r="AR162" s="717"/>
      <c r="AS162" s="717"/>
      <c r="AT162" s="717"/>
      <c r="AU162" s="717"/>
      <c r="AV162" s="717"/>
      <c r="AW162" s="717"/>
      <c r="AX162" s="717"/>
      <c r="AY162" s="718"/>
      <c r="AZ162" s="719"/>
      <c r="BA162" s="719"/>
      <c r="BB162" s="719"/>
      <c r="BC162" s="719"/>
      <c r="BD162" s="719"/>
      <c r="BE162" s="719"/>
      <c r="BF162" s="720"/>
      <c r="BG162" s="721">
        <f t="shared" si="28"/>
        <v>714.5</v>
      </c>
      <c r="BH162" s="722"/>
      <c r="BI162" s="722"/>
      <c r="BJ162" s="722"/>
      <c r="BK162" s="722"/>
      <c r="BL162" s="722"/>
      <c r="BM162" s="722"/>
      <c r="BN162" s="722"/>
      <c r="BO162" s="723">
        <f t="shared" si="11"/>
        <v>7047.1232876712338</v>
      </c>
      <c r="BP162" s="724"/>
      <c r="BQ162" s="724"/>
      <c r="BR162" s="724"/>
      <c r="BS162" s="724"/>
      <c r="BT162" s="724"/>
      <c r="BU162" s="724"/>
      <c r="BV162" s="725"/>
      <c r="BW162" s="726"/>
      <c r="BX162" s="726"/>
      <c r="BY162" s="726"/>
      <c r="BZ162" s="726"/>
      <c r="CA162" s="726"/>
      <c r="CB162" s="726"/>
      <c r="CC162" s="726"/>
      <c r="CD162" s="726"/>
      <c r="CE162" s="726"/>
      <c r="CF162" s="726"/>
      <c r="CG162" s="726"/>
      <c r="CH162" s="726"/>
      <c r="CI162" s="726"/>
      <c r="CJ162" s="726"/>
      <c r="CK162" s="726"/>
      <c r="CL162" s="726"/>
      <c r="CM162" s="726"/>
      <c r="CN162" s="726"/>
      <c r="CO162" s="726"/>
      <c r="CP162" s="726"/>
      <c r="CQ162" s="726"/>
      <c r="CR162" s="726"/>
      <c r="CS162" s="726"/>
      <c r="CT162" s="726"/>
      <c r="CU162" s="726"/>
      <c r="CV162" s="717">
        <f t="shared" si="12"/>
        <v>59205.623287671231</v>
      </c>
      <c r="CW162" s="717"/>
      <c r="CX162" s="717"/>
      <c r="CY162" s="717"/>
      <c r="CZ162" s="717"/>
      <c r="DA162" s="717"/>
      <c r="DB162" s="717"/>
      <c r="DC162" s="717"/>
      <c r="DD162" s="717"/>
      <c r="DE162" s="727"/>
    </row>
    <row r="163" spans="1:109" s="2" customFormat="1" ht="23.25" customHeight="1" x14ac:dyDescent="0.2">
      <c r="A163" s="709" t="s">
        <v>1387</v>
      </c>
      <c r="B163" s="710"/>
      <c r="C163" s="710"/>
      <c r="D163" s="710"/>
      <c r="E163" s="710"/>
      <c r="F163" s="710"/>
      <c r="G163" s="710"/>
      <c r="H163" s="710"/>
      <c r="I163" s="710"/>
      <c r="J163" s="710"/>
      <c r="K163" s="710"/>
      <c r="L163" s="710"/>
      <c r="M163" s="710"/>
      <c r="N163" s="710"/>
      <c r="O163" s="710"/>
      <c r="P163" s="711" t="s">
        <v>1492</v>
      </c>
      <c r="Q163" s="711"/>
      <c r="R163" s="711"/>
      <c r="S163" s="711"/>
      <c r="T163" s="711"/>
      <c r="U163" s="711"/>
      <c r="V163" s="711"/>
      <c r="W163" s="711"/>
      <c r="X163" s="711"/>
      <c r="Y163" s="711"/>
      <c r="Z163" s="711"/>
      <c r="AA163" s="711"/>
      <c r="AB163" s="711"/>
      <c r="AC163" s="711"/>
      <c r="AD163" s="712"/>
      <c r="AE163" s="712"/>
      <c r="AF163" s="712"/>
      <c r="AG163" s="713">
        <v>1</v>
      </c>
      <c r="AH163" s="713"/>
      <c r="AI163" s="713"/>
      <c r="AJ163" s="713"/>
      <c r="AK163" s="714">
        <v>23812</v>
      </c>
      <c r="AL163" s="715"/>
      <c r="AM163" s="715"/>
      <c r="AN163" s="715"/>
      <c r="AO163" s="715"/>
      <c r="AP163" s="716"/>
      <c r="AQ163" s="717">
        <f t="shared" si="10"/>
        <v>285744</v>
      </c>
      <c r="AR163" s="717"/>
      <c r="AS163" s="717"/>
      <c r="AT163" s="717"/>
      <c r="AU163" s="717"/>
      <c r="AV163" s="717"/>
      <c r="AW163" s="717"/>
      <c r="AX163" s="717"/>
      <c r="AY163" s="718"/>
      <c r="AZ163" s="719"/>
      <c r="BA163" s="719"/>
      <c r="BB163" s="719"/>
      <c r="BC163" s="719"/>
      <c r="BD163" s="719"/>
      <c r="BE163" s="719"/>
      <c r="BF163" s="720"/>
      <c r="BG163" s="721">
        <f t="shared" si="28"/>
        <v>3968.666666666667</v>
      </c>
      <c r="BH163" s="722"/>
      <c r="BI163" s="722"/>
      <c r="BJ163" s="722"/>
      <c r="BK163" s="722"/>
      <c r="BL163" s="722"/>
      <c r="BM163" s="722"/>
      <c r="BN163" s="722"/>
      <c r="BO163" s="723">
        <f t="shared" si="11"/>
        <v>39143.013698630137</v>
      </c>
      <c r="BP163" s="724"/>
      <c r="BQ163" s="724"/>
      <c r="BR163" s="724"/>
      <c r="BS163" s="724"/>
      <c r="BT163" s="724"/>
      <c r="BU163" s="724"/>
      <c r="BV163" s="725"/>
      <c r="BW163" s="726"/>
      <c r="BX163" s="726"/>
      <c r="BY163" s="726"/>
      <c r="BZ163" s="726"/>
      <c r="CA163" s="726"/>
      <c r="CB163" s="726"/>
      <c r="CC163" s="726"/>
      <c r="CD163" s="726"/>
      <c r="CE163" s="726"/>
      <c r="CF163" s="726"/>
      <c r="CG163" s="726"/>
      <c r="CH163" s="726"/>
      <c r="CI163" s="726"/>
      <c r="CJ163" s="726"/>
      <c r="CK163" s="726"/>
      <c r="CL163" s="726"/>
      <c r="CM163" s="726"/>
      <c r="CN163" s="726"/>
      <c r="CO163" s="726"/>
      <c r="CP163" s="726"/>
      <c r="CQ163" s="726"/>
      <c r="CR163" s="726"/>
      <c r="CS163" s="726"/>
      <c r="CT163" s="726"/>
      <c r="CU163" s="726"/>
      <c r="CV163" s="717">
        <f t="shared" si="12"/>
        <v>328855.68036529684</v>
      </c>
      <c r="CW163" s="717"/>
      <c r="CX163" s="717"/>
      <c r="CY163" s="717"/>
      <c r="CZ163" s="717"/>
      <c r="DA163" s="717"/>
      <c r="DB163" s="717"/>
      <c r="DC163" s="717"/>
      <c r="DD163" s="717"/>
      <c r="DE163" s="727"/>
    </row>
    <row r="164" spans="1:109" s="2" customFormat="1" ht="23.25" customHeight="1" x14ac:dyDescent="0.2">
      <c r="A164" s="709" t="s">
        <v>1493</v>
      </c>
      <c r="B164" s="710"/>
      <c r="C164" s="710"/>
      <c r="D164" s="710"/>
      <c r="E164" s="710"/>
      <c r="F164" s="710"/>
      <c r="G164" s="710"/>
      <c r="H164" s="710"/>
      <c r="I164" s="710"/>
      <c r="J164" s="710"/>
      <c r="K164" s="710"/>
      <c r="L164" s="710"/>
      <c r="M164" s="710"/>
      <c r="N164" s="710"/>
      <c r="O164" s="710"/>
      <c r="P164" s="711" t="s">
        <v>1492</v>
      </c>
      <c r="Q164" s="711"/>
      <c r="R164" s="711"/>
      <c r="S164" s="711"/>
      <c r="T164" s="711"/>
      <c r="U164" s="711"/>
      <c r="V164" s="711"/>
      <c r="W164" s="711"/>
      <c r="X164" s="711"/>
      <c r="Y164" s="711"/>
      <c r="Z164" s="711"/>
      <c r="AA164" s="711"/>
      <c r="AB164" s="711"/>
      <c r="AC164" s="711"/>
      <c r="AD164" s="712"/>
      <c r="AE164" s="712"/>
      <c r="AF164" s="712"/>
      <c r="AG164" s="713">
        <v>50</v>
      </c>
      <c r="AH164" s="713"/>
      <c r="AI164" s="713"/>
      <c r="AJ164" s="713"/>
      <c r="AK164" s="714">
        <v>10900</v>
      </c>
      <c r="AL164" s="715"/>
      <c r="AM164" s="715"/>
      <c r="AN164" s="715"/>
      <c r="AO164" s="715"/>
      <c r="AP164" s="716"/>
      <c r="AQ164" s="717">
        <f t="shared" si="10"/>
        <v>6540000</v>
      </c>
      <c r="AR164" s="717"/>
      <c r="AS164" s="717"/>
      <c r="AT164" s="717"/>
      <c r="AU164" s="717"/>
      <c r="AV164" s="717"/>
      <c r="AW164" s="717"/>
      <c r="AX164" s="717"/>
      <c r="AY164" s="718"/>
      <c r="AZ164" s="719"/>
      <c r="BA164" s="719"/>
      <c r="BB164" s="719"/>
      <c r="BC164" s="719"/>
      <c r="BD164" s="719"/>
      <c r="BE164" s="719"/>
      <c r="BF164" s="720"/>
      <c r="BG164" s="721">
        <f>AK164/2/15*10*25%*45*2</f>
        <v>81750</v>
      </c>
      <c r="BH164" s="722"/>
      <c r="BI164" s="722"/>
      <c r="BJ164" s="722"/>
      <c r="BK164" s="722"/>
      <c r="BL164" s="722"/>
      <c r="BM164" s="722"/>
      <c r="BN164" s="722"/>
      <c r="BO164" s="723">
        <f t="shared" si="11"/>
        <v>895890.41095890407</v>
      </c>
      <c r="BP164" s="724"/>
      <c r="BQ164" s="724"/>
      <c r="BR164" s="724"/>
      <c r="BS164" s="724"/>
      <c r="BT164" s="724"/>
      <c r="BU164" s="724"/>
      <c r="BV164" s="725"/>
      <c r="BW164" s="726"/>
      <c r="BX164" s="726"/>
      <c r="BY164" s="726"/>
      <c r="BZ164" s="726"/>
      <c r="CA164" s="726"/>
      <c r="CB164" s="726"/>
      <c r="CC164" s="726"/>
      <c r="CD164" s="726"/>
      <c r="CE164" s="726"/>
      <c r="CF164" s="726"/>
      <c r="CG164" s="726"/>
      <c r="CH164" s="726"/>
      <c r="CI164" s="726"/>
      <c r="CJ164" s="726"/>
      <c r="CK164" s="726"/>
      <c r="CL164" s="726"/>
      <c r="CM164" s="726"/>
      <c r="CN164" s="726"/>
      <c r="CO164" s="726"/>
      <c r="CP164" s="726"/>
      <c r="CQ164" s="726"/>
      <c r="CR164" s="726"/>
      <c r="CS164" s="726"/>
      <c r="CT164" s="726"/>
      <c r="CU164" s="726"/>
      <c r="CV164" s="717">
        <f>SUM(AQ164:CU164)</f>
        <v>7517640.4109589038</v>
      </c>
      <c r="CW164" s="717"/>
      <c r="CX164" s="717"/>
      <c r="CY164" s="717"/>
      <c r="CZ164" s="717"/>
      <c r="DA164" s="717"/>
      <c r="DB164" s="717"/>
      <c r="DC164" s="717"/>
      <c r="DD164" s="717"/>
      <c r="DE164" s="727"/>
    </row>
    <row r="165" spans="1:109" s="2" customFormat="1" ht="23.25" customHeight="1" x14ac:dyDescent="0.2">
      <c r="A165" s="709" t="s">
        <v>1494</v>
      </c>
      <c r="B165" s="710"/>
      <c r="C165" s="710"/>
      <c r="D165" s="710"/>
      <c r="E165" s="710"/>
      <c r="F165" s="710"/>
      <c r="G165" s="710"/>
      <c r="H165" s="710"/>
      <c r="I165" s="710"/>
      <c r="J165" s="710"/>
      <c r="K165" s="710"/>
      <c r="L165" s="710"/>
      <c r="M165" s="710"/>
      <c r="N165" s="710"/>
      <c r="O165" s="710"/>
      <c r="P165" s="711" t="s">
        <v>1492</v>
      </c>
      <c r="Q165" s="711"/>
      <c r="R165" s="711"/>
      <c r="S165" s="711"/>
      <c r="T165" s="711"/>
      <c r="U165" s="711"/>
      <c r="V165" s="711"/>
      <c r="W165" s="711"/>
      <c r="X165" s="711"/>
      <c r="Y165" s="711"/>
      <c r="Z165" s="711"/>
      <c r="AA165" s="711"/>
      <c r="AB165" s="711"/>
      <c r="AC165" s="711"/>
      <c r="AD165" s="712"/>
      <c r="AE165" s="712"/>
      <c r="AF165" s="712"/>
      <c r="AG165" s="713">
        <v>2</v>
      </c>
      <c r="AH165" s="713"/>
      <c r="AI165" s="713"/>
      <c r="AJ165" s="713"/>
      <c r="AK165" s="714">
        <v>10880</v>
      </c>
      <c r="AL165" s="715"/>
      <c r="AM165" s="715"/>
      <c r="AN165" s="715"/>
      <c r="AO165" s="715"/>
      <c r="AP165" s="716"/>
      <c r="AQ165" s="717">
        <f t="shared" si="10"/>
        <v>261120</v>
      </c>
      <c r="AR165" s="717"/>
      <c r="AS165" s="717"/>
      <c r="AT165" s="717"/>
      <c r="AU165" s="717"/>
      <c r="AV165" s="717"/>
      <c r="AW165" s="717"/>
      <c r="AX165" s="717"/>
      <c r="AY165" s="718"/>
      <c r="AZ165" s="719"/>
      <c r="BA165" s="719"/>
      <c r="BB165" s="719"/>
      <c r="BC165" s="719"/>
      <c r="BD165" s="719"/>
      <c r="BE165" s="719"/>
      <c r="BF165" s="720"/>
      <c r="BG165" s="721">
        <f>AK165/2/15*10*25%*2*2</f>
        <v>3626.666666666667</v>
      </c>
      <c r="BH165" s="722"/>
      <c r="BI165" s="722"/>
      <c r="BJ165" s="722"/>
      <c r="BK165" s="722"/>
      <c r="BL165" s="722"/>
      <c r="BM165" s="722"/>
      <c r="BN165" s="722"/>
      <c r="BO165" s="723">
        <f t="shared" si="11"/>
        <v>35769.863013698632</v>
      </c>
      <c r="BP165" s="724"/>
      <c r="BQ165" s="724"/>
      <c r="BR165" s="724"/>
      <c r="BS165" s="724"/>
      <c r="BT165" s="724"/>
      <c r="BU165" s="724"/>
      <c r="BV165" s="725"/>
      <c r="BW165" s="726"/>
      <c r="BX165" s="726"/>
      <c r="BY165" s="726"/>
      <c r="BZ165" s="726"/>
      <c r="CA165" s="726"/>
      <c r="CB165" s="726"/>
      <c r="CC165" s="726"/>
      <c r="CD165" s="726"/>
      <c r="CE165" s="726"/>
      <c r="CF165" s="726"/>
      <c r="CG165" s="726"/>
      <c r="CH165" s="726"/>
      <c r="CI165" s="726"/>
      <c r="CJ165" s="726"/>
      <c r="CK165" s="726"/>
      <c r="CL165" s="726"/>
      <c r="CM165" s="726"/>
      <c r="CN165" s="726"/>
      <c r="CO165" s="726"/>
      <c r="CP165" s="726"/>
      <c r="CQ165" s="726"/>
      <c r="CR165" s="726"/>
      <c r="CS165" s="726"/>
      <c r="CT165" s="726"/>
      <c r="CU165" s="726"/>
      <c r="CV165" s="717">
        <f t="shared" si="12"/>
        <v>300516.52968036535</v>
      </c>
      <c r="CW165" s="717"/>
      <c r="CX165" s="717"/>
      <c r="CY165" s="717"/>
      <c r="CZ165" s="717"/>
      <c r="DA165" s="717"/>
      <c r="DB165" s="717"/>
      <c r="DC165" s="717"/>
      <c r="DD165" s="717"/>
      <c r="DE165" s="727"/>
    </row>
    <row r="166" spans="1:109" s="2" customFormat="1" ht="23.25" customHeight="1" x14ac:dyDescent="0.2">
      <c r="A166" s="709" t="s">
        <v>1495</v>
      </c>
      <c r="B166" s="710"/>
      <c r="C166" s="710"/>
      <c r="D166" s="710"/>
      <c r="E166" s="710"/>
      <c r="F166" s="710"/>
      <c r="G166" s="710"/>
      <c r="H166" s="710"/>
      <c r="I166" s="710"/>
      <c r="J166" s="710"/>
      <c r="K166" s="710"/>
      <c r="L166" s="710"/>
      <c r="M166" s="710"/>
      <c r="N166" s="710"/>
      <c r="O166" s="710"/>
      <c r="P166" s="711" t="s">
        <v>1492</v>
      </c>
      <c r="Q166" s="711"/>
      <c r="R166" s="711"/>
      <c r="S166" s="711"/>
      <c r="T166" s="711"/>
      <c r="U166" s="711"/>
      <c r="V166" s="711"/>
      <c r="W166" s="711"/>
      <c r="X166" s="711"/>
      <c r="Y166" s="711"/>
      <c r="Z166" s="711"/>
      <c r="AA166" s="711"/>
      <c r="AB166" s="711"/>
      <c r="AC166" s="711"/>
      <c r="AD166" s="712"/>
      <c r="AE166" s="712"/>
      <c r="AF166" s="712"/>
      <c r="AG166" s="713">
        <v>1</v>
      </c>
      <c r="AH166" s="713"/>
      <c r="AI166" s="713"/>
      <c r="AJ166" s="713"/>
      <c r="AK166" s="714">
        <v>14600</v>
      </c>
      <c r="AL166" s="715"/>
      <c r="AM166" s="715"/>
      <c r="AN166" s="715"/>
      <c r="AO166" s="715"/>
      <c r="AP166" s="716"/>
      <c r="AQ166" s="717">
        <f t="shared" si="10"/>
        <v>175200</v>
      </c>
      <c r="AR166" s="717"/>
      <c r="AS166" s="717"/>
      <c r="AT166" s="717"/>
      <c r="AU166" s="717"/>
      <c r="AV166" s="717"/>
      <c r="AW166" s="717"/>
      <c r="AX166" s="717"/>
      <c r="AY166" s="718"/>
      <c r="AZ166" s="719"/>
      <c r="BA166" s="719"/>
      <c r="BB166" s="719"/>
      <c r="BC166" s="719"/>
      <c r="BD166" s="719"/>
      <c r="BE166" s="719"/>
      <c r="BF166" s="720"/>
      <c r="BG166" s="721">
        <f t="shared" si="28"/>
        <v>2433.3333333333335</v>
      </c>
      <c r="BH166" s="722"/>
      <c r="BI166" s="722"/>
      <c r="BJ166" s="722"/>
      <c r="BK166" s="722"/>
      <c r="BL166" s="722"/>
      <c r="BM166" s="722"/>
      <c r="BN166" s="722"/>
      <c r="BO166" s="723">
        <f t="shared" si="11"/>
        <v>24000</v>
      </c>
      <c r="BP166" s="724"/>
      <c r="BQ166" s="724"/>
      <c r="BR166" s="724"/>
      <c r="BS166" s="724"/>
      <c r="BT166" s="724"/>
      <c r="BU166" s="724"/>
      <c r="BV166" s="725"/>
      <c r="BW166" s="726"/>
      <c r="BX166" s="726"/>
      <c r="BY166" s="726"/>
      <c r="BZ166" s="726"/>
      <c r="CA166" s="726"/>
      <c r="CB166" s="726"/>
      <c r="CC166" s="726"/>
      <c r="CD166" s="726"/>
      <c r="CE166" s="726"/>
      <c r="CF166" s="726"/>
      <c r="CG166" s="726"/>
      <c r="CH166" s="726"/>
      <c r="CI166" s="726"/>
      <c r="CJ166" s="726"/>
      <c r="CK166" s="726"/>
      <c r="CL166" s="726"/>
      <c r="CM166" s="726"/>
      <c r="CN166" s="726"/>
      <c r="CO166" s="726"/>
      <c r="CP166" s="726"/>
      <c r="CQ166" s="726"/>
      <c r="CR166" s="726"/>
      <c r="CS166" s="726"/>
      <c r="CT166" s="726"/>
      <c r="CU166" s="726"/>
      <c r="CV166" s="717">
        <f t="shared" si="12"/>
        <v>201633.33333333334</v>
      </c>
      <c r="CW166" s="717"/>
      <c r="CX166" s="717"/>
      <c r="CY166" s="717"/>
      <c r="CZ166" s="717"/>
      <c r="DA166" s="717"/>
      <c r="DB166" s="717"/>
      <c r="DC166" s="717"/>
      <c r="DD166" s="717"/>
      <c r="DE166" s="727"/>
    </row>
    <row r="167" spans="1:109" s="2" customFormat="1" ht="23.25" customHeight="1" x14ac:dyDescent="0.2">
      <c r="A167" s="709" t="s">
        <v>1496</v>
      </c>
      <c r="B167" s="710"/>
      <c r="C167" s="710"/>
      <c r="D167" s="710"/>
      <c r="E167" s="710"/>
      <c r="F167" s="710"/>
      <c r="G167" s="710"/>
      <c r="H167" s="710"/>
      <c r="I167" s="710"/>
      <c r="J167" s="710"/>
      <c r="K167" s="710"/>
      <c r="L167" s="710"/>
      <c r="M167" s="710"/>
      <c r="N167" s="710"/>
      <c r="O167" s="710"/>
      <c r="P167" s="711" t="s">
        <v>1497</v>
      </c>
      <c r="Q167" s="711"/>
      <c r="R167" s="711"/>
      <c r="S167" s="711"/>
      <c r="T167" s="711"/>
      <c r="U167" s="711"/>
      <c r="V167" s="711"/>
      <c r="W167" s="711"/>
      <c r="X167" s="711"/>
      <c r="Y167" s="711"/>
      <c r="Z167" s="711"/>
      <c r="AA167" s="711"/>
      <c r="AB167" s="711"/>
      <c r="AC167" s="711"/>
      <c r="AD167" s="712"/>
      <c r="AE167" s="712"/>
      <c r="AF167" s="712"/>
      <c r="AG167" s="713">
        <v>18</v>
      </c>
      <c r="AH167" s="713"/>
      <c r="AI167" s="713"/>
      <c r="AJ167" s="713"/>
      <c r="AK167" s="714">
        <v>8073</v>
      </c>
      <c r="AL167" s="715"/>
      <c r="AM167" s="715"/>
      <c r="AN167" s="715"/>
      <c r="AO167" s="715"/>
      <c r="AP167" s="716"/>
      <c r="AQ167" s="717">
        <f t="shared" ref="AQ167:AQ170" si="32">AG167*AK167*12</f>
        <v>1743768</v>
      </c>
      <c r="AR167" s="717"/>
      <c r="AS167" s="717"/>
      <c r="AT167" s="717"/>
      <c r="AU167" s="717"/>
      <c r="AV167" s="717"/>
      <c r="AW167" s="717"/>
      <c r="AX167" s="717"/>
      <c r="AY167" s="718"/>
      <c r="AZ167" s="719"/>
      <c r="BA167" s="719"/>
      <c r="BB167" s="719"/>
      <c r="BC167" s="719"/>
      <c r="BD167" s="719"/>
      <c r="BE167" s="719"/>
      <c r="BF167" s="720"/>
      <c r="BG167" s="721">
        <f>AK167/2/15*10*25%*13*2</f>
        <v>17491.5</v>
      </c>
      <c r="BH167" s="722"/>
      <c r="BI167" s="722"/>
      <c r="BJ167" s="722"/>
      <c r="BK167" s="722"/>
      <c r="BL167" s="722"/>
      <c r="BM167" s="722"/>
      <c r="BN167" s="722"/>
      <c r="BO167" s="723">
        <f t="shared" ref="BO167:BO170" si="33">AQ167/365*50</f>
        <v>238872.32876712328</v>
      </c>
      <c r="BP167" s="724"/>
      <c r="BQ167" s="724"/>
      <c r="BR167" s="724"/>
      <c r="BS167" s="724"/>
      <c r="BT167" s="724"/>
      <c r="BU167" s="724"/>
      <c r="BV167" s="725"/>
      <c r="BW167" s="726"/>
      <c r="BX167" s="726"/>
      <c r="BY167" s="726"/>
      <c r="BZ167" s="726"/>
      <c r="CA167" s="726"/>
      <c r="CB167" s="726"/>
      <c r="CC167" s="726"/>
      <c r="CD167" s="726"/>
      <c r="CE167" s="726"/>
      <c r="CF167" s="726"/>
      <c r="CG167" s="726"/>
      <c r="CH167" s="726"/>
      <c r="CI167" s="726"/>
      <c r="CJ167" s="726"/>
      <c r="CK167" s="726"/>
      <c r="CL167" s="726"/>
      <c r="CM167" s="726"/>
      <c r="CN167" s="726"/>
      <c r="CO167" s="726"/>
      <c r="CP167" s="726"/>
      <c r="CQ167" s="726"/>
      <c r="CR167" s="726"/>
      <c r="CS167" s="726"/>
      <c r="CT167" s="726"/>
      <c r="CU167" s="726"/>
      <c r="CV167" s="717">
        <f t="shared" ref="CV167:CV170" si="34">SUM(AQ167:CU167)</f>
        <v>2000131.8287671232</v>
      </c>
      <c r="CW167" s="717"/>
      <c r="CX167" s="717"/>
      <c r="CY167" s="717"/>
      <c r="CZ167" s="717"/>
      <c r="DA167" s="717"/>
      <c r="DB167" s="717"/>
      <c r="DC167" s="717"/>
      <c r="DD167" s="717"/>
      <c r="DE167" s="727"/>
    </row>
    <row r="168" spans="1:109" s="2" customFormat="1" ht="23.25" customHeight="1" x14ac:dyDescent="0.2">
      <c r="A168" s="709" t="s">
        <v>1372</v>
      </c>
      <c r="B168" s="710"/>
      <c r="C168" s="710"/>
      <c r="D168" s="710"/>
      <c r="E168" s="710"/>
      <c r="F168" s="710"/>
      <c r="G168" s="710"/>
      <c r="H168" s="710"/>
      <c r="I168" s="710"/>
      <c r="J168" s="710"/>
      <c r="K168" s="710"/>
      <c r="L168" s="710"/>
      <c r="M168" s="710"/>
      <c r="N168" s="710"/>
      <c r="O168" s="710"/>
      <c r="P168" s="711" t="s">
        <v>1497</v>
      </c>
      <c r="Q168" s="711"/>
      <c r="R168" s="711"/>
      <c r="S168" s="711"/>
      <c r="T168" s="711"/>
      <c r="U168" s="711"/>
      <c r="V168" s="711"/>
      <c r="W168" s="711"/>
      <c r="X168" s="711"/>
      <c r="Y168" s="711"/>
      <c r="Z168" s="711"/>
      <c r="AA168" s="711"/>
      <c r="AB168" s="711"/>
      <c r="AC168" s="711"/>
      <c r="AD168" s="712"/>
      <c r="AE168" s="712"/>
      <c r="AF168" s="712"/>
      <c r="AG168" s="713">
        <v>1</v>
      </c>
      <c r="AH168" s="713"/>
      <c r="AI168" s="713"/>
      <c r="AJ168" s="713"/>
      <c r="AK168" s="714">
        <v>6669</v>
      </c>
      <c r="AL168" s="715"/>
      <c r="AM168" s="715"/>
      <c r="AN168" s="715"/>
      <c r="AO168" s="715"/>
      <c r="AP168" s="716"/>
      <c r="AQ168" s="717">
        <f t="shared" si="32"/>
        <v>80028</v>
      </c>
      <c r="AR168" s="717"/>
      <c r="AS168" s="717"/>
      <c r="AT168" s="717"/>
      <c r="AU168" s="717"/>
      <c r="AV168" s="717"/>
      <c r="AW168" s="717"/>
      <c r="AX168" s="717"/>
      <c r="AY168" s="718"/>
      <c r="AZ168" s="719"/>
      <c r="BA168" s="719"/>
      <c r="BB168" s="719"/>
      <c r="BC168" s="719"/>
      <c r="BD168" s="719"/>
      <c r="BE168" s="719"/>
      <c r="BF168" s="720"/>
      <c r="BG168" s="721">
        <f t="shared" si="28"/>
        <v>1111.5</v>
      </c>
      <c r="BH168" s="722"/>
      <c r="BI168" s="722"/>
      <c r="BJ168" s="722"/>
      <c r="BK168" s="722"/>
      <c r="BL168" s="722"/>
      <c r="BM168" s="722"/>
      <c r="BN168" s="722"/>
      <c r="BO168" s="723">
        <f t="shared" si="33"/>
        <v>10962.739726027397</v>
      </c>
      <c r="BP168" s="724"/>
      <c r="BQ168" s="724"/>
      <c r="BR168" s="724"/>
      <c r="BS168" s="724"/>
      <c r="BT168" s="724"/>
      <c r="BU168" s="724"/>
      <c r="BV168" s="725"/>
      <c r="BW168" s="726"/>
      <c r="BX168" s="726"/>
      <c r="BY168" s="726"/>
      <c r="BZ168" s="726"/>
      <c r="CA168" s="726"/>
      <c r="CB168" s="726"/>
      <c r="CC168" s="726"/>
      <c r="CD168" s="726"/>
      <c r="CE168" s="726"/>
      <c r="CF168" s="726"/>
      <c r="CG168" s="726"/>
      <c r="CH168" s="726"/>
      <c r="CI168" s="726"/>
      <c r="CJ168" s="726"/>
      <c r="CK168" s="726"/>
      <c r="CL168" s="726"/>
      <c r="CM168" s="726"/>
      <c r="CN168" s="726"/>
      <c r="CO168" s="726"/>
      <c r="CP168" s="726"/>
      <c r="CQ168" s="726"/>
      <c r="CR168" s="726"/>
      <c r="CS168" s="726"/>
      <c r="CT168" s="726"/>
      <c r="CU168" s="726"/>
      <c r="CV168" s="717">
        <f t="shared" si="34"/>
        <v>92102.239726027401</v>
      </c>
      <c r="CW168" s="717"/>
      <c r="CX168" s="717"/>
      <c r="CY168" s="717"/>
      <c r="CZ168" s="717"/>
      <c r="DA168" s="717"/>
      <c r="DB168" s="717"/>
      <c r="DC168" s="717"/>
      <c r="DD168" s="717"/>
      <c r="DE168" s="727"/>
    </row>
    <row r="169" spans="1:109" s="2" customFormat="1" ht="23.25" customHeight="1" x14ac:dyDescent="0.2">
      <c r="A169" s="709" t="s">
        <v>1387</v>
      </c>
      <c r="B169" s="710"/>
      <c r="C169" s="710"/>
      <c r="D169" s="710"/>
      <c r="E169" s="710"/>
      <c r="F169" s="710"/>
      <c r="G169" s="710"/>
      <c r="H169" s="710"/>
      <c r="I169" s="710"/>
      <c r="J169" s="710"/>
      <c r="K169" s="710"/>
      <c r="L169" s="710"/>
      <c r="M169" s="710"/>
      <c r="N169" s="710"/>
      <c r="O169" s="710"/>
      <c r="P169" s="711" t="s">
        <v>1498</v>
      </c>
      <c r="Q169" s="711"/>
      <c r="R169" s="711"/>
      <c r="S169" s="711"/>
      <c r="T169" s="711"/>
      <c r="U169" s="711"/>
      <c r="V169" s="711"/>
      <c r="W169" s="711"/>
      <c r="X169" s="711"/>
      <c r="Y169" s="711"/>
      <c r="Z169" s="711"/>
      <c r="AA169" s="711"/>
      <c r="AB169" s="711"/>
      <c r="AC169" s="711"/>
      <c r="AD169" s="712"/>
      <c r="AE169" s="712"/>
      <c r="AF169" s="712"/>
      <c r="AG169" s="713">
        <v>1</v>
      </c>
      <c r="AH169" s="713"/>
      <c r="AI169" s="713"/>
      <c r="AJ169" s="713"/>
      <c r="AK169" s="714">
        <v>13000</v>
      </c>
      <c r="AL169" s="715"/>
      <c r="AM169" s="715"/>
      <c r="AN169" s="715"/>
      <c r="AO169" s="715"/>
      <c r="AP169" s="716"/>
      <c r="AQ169" s="717">
        <f t="shared" si="32"/>
        <v>156000</v>
      </c>
      <c r="AR169" s="717"/>
      <c r="AS169" s="717"/>
      <c r="AT169" s="717"/>
      <c r="AU169" s="717"/>
      <c r="AV169" s="717"/>
      <c r="AW169" s="717"/>
      <c r="AX169" s="717"/>
      <c r="AY169" s="718"/>
      <c r="AZ169" s="719"/>
      <c r="BA169" s="719"/>
      <c r="BB169" s="719"/>
      <c r="BC169" s="719"/>
      <c r="BD169" s="719"/>
      <c r="BE169" s="719"/>
      <c r="BF169" s="720"/>
      <c r="BG169" s="721">
        <f t="shared" si="28"/>
        <v>2166.6666666666665</v>
      </c>
      <c r="BH169" s="722"/>
      <c r="BI169" s="722"/>
      <c r="BJ169" s="722"/>
      <c r="BK169" s="722"/>
      <c r="BL169" s="722"/>
      <c r="BM169" s="722"/>
      <c r="BN169" s="722"/>
      <c r="BO169" s="723">
        <f t="shared" si="33"/>
        <v>21369.863013698632</v>
      </c>
      <c r="BP169" s="724"/>
      <c r="BQ169" s="724"/>
      <c r="BR169" s="724"/>
      <c r="BS169" s="724"/>
      <c r="BT169" s="724"/>
      <c r="BU169" s="724"/>
      <c r="BV169" s="725"/>
      <c r="BW169" s="726"/>
      <c r="BX169" s="726"/>
      <c r="BY169" s="726"/>
      <c r="BZ169" s="726"/>
      <c r="CA169" s="726"/>
      <c r="CB169" s="726"/>
      <c r="CC169" s="726"/>
      <c r="CD169" s="726"/>
      <c r="CE169" s="726"/>
      <c r="CF169" s="726"/>
      <c r="CG169" s="726"/>
      <c r="CH169" s="726"/>
      <c r="CI169" s="726"/>
      <c r="CJ169" s="726"/>
      <c r="CK169" s="726"/>
      <c r="CL169" s="726"/>
      <c r="CM169" s="726"/>
      <c r="CN169" s="726"/>
      <c r="CO169" s="726"/>
      <c r="CP169" s="726"/>
      <c r="CQ169" s="726"/>
      <c r="CR169" s="726"/>
      <c r="CS169" s="726"/>
      <c r="CT169" s="726"/>
      <c r="CU169" s="726"/>
      <c r="CV169" s="717">
        <f t="shared" si="34"/>
        <v>179536.52968036529</v>
      </c>
      <c r="CW169" s="717"/>
      <c r="CX169" s="717"/>
      <c r="CY169" s="717"/>
      <c r="CZ169" s="717"/>
      <c r="DA169" s="717"/>
      <c r="DB169" s="717"/>
      <c r="DC169" s="717"/>
      <c r="DD169" s="717"/>
      <c r="DE169" s="727"/>
    </row>
    <row r="170" spans="1:109" s="2" customFormat="1" ht="23.25" customHeight="1" x14ac:dyDescent="0.2">
      <c r="A170" s="709" t="s">
        <v>1499</v>
      </c>
      <c r="B170" s="710"/>
      <c r="C170" s="710"/>
      <c r="D170" s="710"/>
      <c r="E170" s="710"/>
      <c r="F170" s="710"/>
      <c r="G170" s="710"/>
      <c r="H170" s="710"/>
      <c r="I170" s="710"/>
      <c r="J170" s="710"/>
      <c r="K170" s="710"/>
      <c r="L170" s="710"/>
      <c r="M170" s="710"/>
      <c r="N170" s="710"/>
      <c r="O170" s="710"/>
      <c r="P170" s="711" t="s">
        <v>1498</v>
      </c>
      <c r="Q170" s="711"/>
      <c r="R170" s="711"/>
      <c r="S170" s="711"/>
      <c r="T170" s="711"/>
      <c r="U170" s="711"/>
      <c r="V170" s="711"/>
      <c r="W170" s="711"/>
      <c r="X170" s="711"/>
      <c r="Y170" s="711"/>
      <c r="Z170" s="711"/>
      <c r="AA170" s="711"/>
      <c r="AB170" s="711"/>
      <c r="AC170" s="711"/>
      <c r="AD170" s="712"/>
      <c r="AE170" s="712"/>
      <c r="AF170" s="712"/>
      <c r="AG170" s="713">
        <v>15</v>
      </c>
      <c r="AH170" s="713"/>
      <c r="AI170" s="713"/>
      <c r="AJ170" s="713"/>
      <c r="AK170" s="714">
        <v>8832</v>
      </c>
      <c r="AL170" s="715"/>
      <c r="AM170" s="715"/>
      <c r="AN170" s="715"/>
      <c r="AO170" s="715"/>
      <c r="AP170" s="716"/>
      <c r="AQ170" s="717">
        <f t="shared" si="32"/>
        <v>1589760</v>
      </c>
      <c r="AR170" s="717"/>
      <c r="AS170" s="717"/>
      <c r="AT170" s="717"/>
      <c r="AU170" s="717"/>
      <c r="AV170" s="717"/>
      <c r="AW170" s="717"/>
      <c r="AX170" s="717"/>
      <c r="AY170" s="718"/>
      <c r="AZ170" s="719"/>
      <c r="BA170" s="719"/>
      <c r="BB170" s="719"/>
      <c r="BC170" s="719"/>
      <c r="BD170" s="719"/>
      <c r="BE170" s="719"/>
      <c r="BF170" s="720"/>
      <c r="BG170" s="721">
        <f>AK170/2/15*10*25%*15*2</f>
        <v>22080</v>
      </c>
      <c r="BH170" s="722"/>
      <c r="BI170" s="722"/>
      <c r="BJ170" s="722"/>
      <c r="BK170" s="722"/>
      <c r="BL170" s="722"/>
      <c r="BM170" s="722"/>
      <c r="BN170" s="722"/>
      <c r="BO170" s="723">
        <f t="shared" si="33"/>
        <v>217775.34246575343</v>
      </c>
      <c r="BP170" s="724"/>
      <c r="BQ170" s="724"/>
      <c r="BR170" s="724"/>
      <c r="BS170" s="724"/>
      <c r="BT170" s="724"/>
      <c r="BU170" s="724"/>
      <c r="BV170" s="725"/>
      <c r="BW170" s="726"/>
      <c r="BX170" s="726"/>
      <c r="BY170" s="726"/>
      <c r="BZ170" s="726"/>
      <c r="CA170" s="726"/>
      <c r="CB170" s="726"/>
      <c r="CC170" s="726"/>
      <c r="CD170" s="726"/>
      <c r="CE170" s="726"/>
      <c r="CF170" s="726"/>
      <c r="CG170" s="726"/>
      <c r="CH170" s="726"/>
      <c r="CI170" s="726"/>
      <c r="CJ170" s="726"/>
      <c r="CK170" s="726"/>
      <c r="CL170" s="726"/>
      <c r="CM170" s="726"/>
      <c r="CN170" s="726"/>
      <c r="CO170" s="726"/>
      <c r="CP170" s="726"/>
      <c r="CQ170" s="726"/>
      <c r="CR170" s="726"/>
      <c r="CS170" s="726"/>
      <c r="CT170" s="726"/>
      <c r="CU170" s="726"/>
      <c r="CV170" s="717">
        <f t="shared" si="34"/>
        <v>1829615.3424657534</v>
      </c>
      <c r="CW170" s="717"/>
      <c r="CX170" s="717"/>
      <c r="CY170" s="717"/>
      <c r="CZ170" s="717"/>
      <c r="DA170" s="717"/>
      <c r="DB170" s="717"/>
      <c r="DC170" s="717"/>
      <c r="DD170" s="717"/>
      <c r="DE170" s="727"/>
    </row>
    <row r="171" spans="1:109" s="2" customFormat="1" ht="23.25" customHeight="1" x14ac:dyDescent="0.2">
      <c r="A171" s="709" t="s">
        <v>1500</v>
      </c>
      <c r="B171" s="710"/>
      <c r="C171" s="710"/>
      <c r="D171" s="710"/>
      <c r="E171" s="710"/>
      <c r="F171" s="710"/>
      <c r="G171" s="710"/>
      <c r="H171" s="710"/>
      <c r="I171" s="710"/>
      <c r="J171" s="710"/>
      <c r="K171" s="710"/>
      <c r="L171" s="710"/>
      <c r="M171" s="710"/>
      <c r="N171" s="710"/>
      <c r="O171" s="710"/>
      <c r="P171" s="711" t="s">
        <v>1498</v>
      </c>
      <c r="Q171" s="711"/>
      <c r="R171" s="711"/>
      <c r="S171" s="711"/>
      <c r="T171" s="711"/>
      <c r="U171" s="711"/>
      <c r="V171" s="711"/>
      <c r="W171" s="711"/>
      <c r="X171" s="711"/>
      <c r="Y171" s="711"/>
      <c r="Z171" s="711"/>
      <c r="AA171" s="711"/>
      <c r="AB171" s="711"/>
      <c r="AC171" s="711"/>
      <c r="AD171" s="712"/>
      <c r="AE171" s="712"/>
      <c r="AF171" s="712"/>
      <c r="AG171" s="713">
        <v>1</v>
      </c>
      <c r="AH171" s="713"/>
      <c r="AI171" s="713"/>
      <c r="AJ171" s="713"/>
      <c r="AK171" s="714">
        <v>5002</v>
      </c>
      <c r="AL171" s="715"/>
      <c r="AM171" s="715"/>
      <c r="AN171" s="715"/>
      <c r="AO171" s="715"/>
      <c r="AP171" s="716"/>
      <c r="AQ171" s="717">
        <f t="shared" si="10"/>
        <v>60024</v>
      </c>
      <c r="AR171" s="717"/>
      <c r="AS171" s="717"/>
      <c r="AT171" s="717"/>
      <c r="AU171" s="717"/>
      <c r="AV171" s="717"/>
      <c r="AW171" s="717"/>
      <c r="AX171" s="717"/>
      <c r="AY171" s="718"/>
      <c r="AZ171" s="719"/>
      <c r="BA171" s="719"/>
      <c r="BB171" s="719"/>
      <c r="BC171" s="719"/>
      <c r="BD171" s="719"/>
      <c r="BE171" s="719"/>
      <c r="BF171" s="720"/>
      <c r="BG171" s="721">
        <f t="shared" si="28"/>
        <v>833.66666666666663</v>
      </c>
      <c r="BH171" s="722"/>
      <c r="BI171" s="722"/>
      <c r="BJ171" s="722"/>
      <c r="BK171" s="722"/>
      <c r="BL171" s="722"/>
      <c r="BM171" s="722"/>
      <c r="BN171" s="722"/>
      <c r="BO171" s="723">
        <f t="shared" si="11"/>
        <v>8222.465753424658</v>
      </c>
      <c r="BP171" s="724"/>
      <c r="BQ171" s="724"/>
      <c r="BR171" s="724"/>
      <c r="BS171" s="724"/>
      <c r="BT171" s="724"/>
      <c r="BU171" s="724"/>
      <c r="BV171" s="725"/>
      <c r="BW171" s="726"/>
      <c r="BX171" s="726"/>
      <c r="BY171" s="726"/>
      <c r="BZ171" s="726"/>
      <c r="CA171" s="726"/>
      <c r="CB171" s="726"/>
      <c r="CC171" s="726"/>
      <c r="CD171" s="726"/>
      <c r="CE171" s="726"/>
      <c r="CF171" s="726"/>
      <c r="CG171" s="726"/>
      <c r="CH171" s="726"/>
      <c r="CI171" s="726"/>
      <c r="CJ171" s="726"/>
      <c r="CK171" s="726"/>
      <c r="CL171" s="726"/>
      <c r="CM171" s="726"/>
      <c r="CN171" s="726"/>
      <c r="CO171" s="726"/>
      <c r="CP171" s="726"/>
      <c r="CQ171" s="726"/>
      <c r="CR171" s="726"/>
      <c r="CS171" s="726"/>
      <c r="CT171" s="726"/>
      <c r="CU171" s="726"/>
      <c r="CV171" s="717">
        <f t="shared" si="12"/>
        <v>69080.132420091322</v>
      </c>
      <c r="CW171" s="717"/>
      <c r="CX171" s="717"/>
      <c r="CY171" s="717"/>
      <c r="CZ171" s="717"/>
      <c r="DA171" s="717"/>
      <c r="DB171" s="717"/>
      <c r="DC171" s="717"/>
      <c r="DD171" s="717"/>
      <c r="DE171" s="727"/>
    </row>
    <row r="172" spans="1:109" s="2" customFormat="1" ht="23.25" customHeight="1" x14ac:dyDescent="0.2">
      <c r="A172" s="744" t="s">
        <v>1501</v>
      </c>
      <c r="B172" s="745"/>
      <c r="C172" s="745"/>
      <c r="D172" s="745"/>
      <c r="E172" s="745"/>
      <c r="F172" s="745"/>
      <c r="G172" s="745"/>
      <c r="H172" s="745"/>
      <c r="I172" s="745"/>
      <c r="J172" s="745"/>
      <c r="K172" s="745"/>
      <c r="L172" s="745"/>
      <c r="M172" s="745"/>
      <c r="N172" s="745"/>
      <c r="O172" s="746"/>
      <c r="P172" s="711" t="s">
        <v>1501</v>
      </c>
      <c r="Q172" s="711"/>
      <c r="R172" s="711"/>
      <c r="S172" s="711"/>
      <c r="T172" s="711"/>
      <c r="U172" s="711"/>
      <c r="V172" s="711"/>
      <c r="W172" s="711"/>
      <c r="X172" s="711"/>
      <c r="Y172" s="711"/>
      <c r="Z172" s="711"/>
      <c r="AA172" s="711"/>
      <c r="AB172" s="711"/>
      <c r="AC172" s="711"/>
      <c r="AD172" s="712"/>
      <c r="AE172" s="712"/>
      <c r="AF172" s="712"/>
      <c r="AG172" s="713">
        <v>50</v>
      </c>
      <c r="AH172" s="713"/>
      <c r="AI172" s="713"/>
      <c r="AJ172" s="713"/>
      <c r="AK172" s="714">
        <v>4686</v>
      </c>
      <c r="AL172" s="715"/>
      <c r="AM172" s="715"/>
      <c r="AN172" s="715"/>
      <c r="AO172" s="715"/>
      <c r="AP172" s="716"/>
      <c r="AQ172" s="717">
        <f t="shared" si="10"/>
        <v>2811600</v>
      </c>
      <c r="AR172" s="717"/>
      <c r="AS172" s="717"/>
      <c r="AT172" s="717"/>
      <c r="AU172" s="717"/>
      <c r="AV172" s="717"/>
      <c r="AW172" s="717"/>
      <c r="AX172" s="717"/>
      <c r="AY172" s="718"/>
      <c r="AZ172" s="719"/>
      <c r="BA172" s="719"/>
      <c r="BB172" s="719"/>
      <c r="BC172" s="719"/>
      <c r="BD172" s="719"/>
      <c r="BE172" s="719"/>
      <c r="BF172" s="720"/>
      <c r="BG172" s="721"/>
      <c r="BH172" s="722"/>
      <c r="BI172" s="722"/>
      <c r="BJ172" s="722"/>
      <c r="BK172" s="722"/>
      <c r="BL172" s="722"/>
      <c r="BM172" s="722"/>
      <c r="BN172" s="722"/>
      <c r="BO172" s="723">
        <f t="shared" si="11"/>
        <v>385150.68493150687</v>
      </c>
      <c r="BP172" s="724"/>
      <c r="BQ172" s="724"/>
      <c r="BR172" s="724"/>
      <c r="BS172" s="724"/>
      <c r="BT172" s="724"/>
      <c r="BU172" s="724"/>
      <c r="BV172" s="725"/>
      <c r="BW172" s="726"/>
      <c r="BX172" s="726"/>
      <c r="BY172" s="726"/>
      <c r="BZ172" s="726"/>
      <c r="CA172" s="726"/>
      <c r="CB172" s="726"/>
      <c r="CC172" s="726"/>
      <c r="CD172" s="726"/>
      <c r="CE172" s="726"/>
      <c r="CF172" s="726"/>
      <c r="CG172" s="726"/>
      <c r="CH172" s="726"/>
      <c r="CI172" s="726"/>
      <c r="CJ172" s="726"/>
      <c r="CK172" s="726"/>
      <c r="CL172" s="726"/>
      <c r="CM172" s="726"/>
      <c r="CN172" s="726"/>
      <c r="CO172" s="726"/>
      <c r="CP172" s="726"/>
      <c r="CQ172" s="726"/>
      <c r="CR172" s="726"/>
      <c r="CS172" s="726"/>
      <c r="CT172" s="726"/>
      <c r="CU172" s="726"/>
      <c r="CV172" s="717">
        <f t="shared" si="12"/>
        <v>3196750.6849315069</v>
      </c>
      <c r="CW172" s="717"/>
      <c r="CX172" s="717"/>
      <c r="CY172" s="717"/>
      <c r="CZ172" s="717"/>
      <c r="DA172" s="717"/>
      <c r="DB172" s="717"/>
      <c r="DC172" s="717"/>
      <c r="DD172" s="717"/>
      <c r="DE172" s="727"/>
    </row>
    <row r="173" spans="1:109" s="2" customFormat="1" ht="23.25" customHeight="1" x14ac:dyDescent="0.2">
      <c r="A173" s="744"/>
      <c r="B173" s="745"/>
      <c r="C173" s="745"/>
      <c r="D173" s="745"/>
      <c r="E173" s="745"/>
      <c r="F173" s="745"/>
      <c r="G173" s="745"/>
      <c r="H173" s="745"/>
      <c r="I173" s="745"/>
      <c r="J173" s="745"/>
      <c r="K173" s="745"/>
      <c r="L173" s="745"/>
      <c r="M173" s="745"/>
      <c r="N173" s="745"/>
      <c r="O173" s="746"/>
      <c r="P173" s="711"/>
      <c r="Q173" s="711"/>
      <c r="R173" s="711"/>
      <c r="S173" s="711"/>
      <c r="T173" s="711"/>
      <c r="U173" s="711"/>
      <c r="V173" s="711"/>
      <c r="W173" s="711"/>
      <c r="X173" s="711"/>
      <c r="Y173" s="711"/>
      <c r="Z173" s="711"/>
      <c r="AA173" s="711"/>
      <c r="AB173" s="711"/>
      <c r="AC173" s="711"/>
      <c r="AD173" s="712"/>
      <c r="AE173" s="712"/>
      <c r="AF173" s="712"/>
      <c r="AG173" s="713"/>
      <c r="AH173" s="713"/>
      <c r="AI173" s="713"/>
      <c r="AJ173" s="713"/>
      <c r="AK173" s="714"/>
      <c r="AL173" s="715"/>
      <c r="AM173" s="715"/>
      <c r="AN173" s="715"/>
      <c r="AO173" s="715"/>
      <c r="AP173" s="716"/>
      <c r="AQ173" s="742">
        <f t="shared" si="10"/>
        <v>0</v>
      </c>
      <c r="AR173" s="742"/>
      <c r="AS173" s="742"/>
      <c r="AT173" s="742"/>
      <c r="AU173" s="742"/>
      <c r="AV173" s="742"/>
      <c r="AW173" s="742"/>
      <c r="AX173" s="742"/>
      <c r="AY173" s="718"/>
      <c r="AZ173" s="719"/>
      <c r="BA173" s="719"/>
      <c r="BB173" s="719"/>
      <c r="BC173" s="719"/>
      <c r="BD173" s="719"/>
      <c r="BE173" s="719"/>
      <c r="BF173" s="720"/>
      <c r="BG173" s="741"/>
      <c r="BH173" s="741"/>
      <c r="BI173" s="741"/>
      <c r="BJ173" s="741"/>
      <c r="BK173" s="741"/>
      <c r="BL173" s="741"/>
      <c r="BM173" s="741"/>
      <c r="BN173" s="741"/>
      <c r="BO173" s="723">
        <f t="shared" si="11"/>
        <v>0</v>
      </c>
      <c r="BP173" s="724"/>
      <c r="BQ173" s="724"/>
      <c r="BR173" s="724"/>
      <c r="BS173" s="724"/>
      <c r="BT173" s="724"/>
      <c r="BU173" s="724"/>
      <c r="BV173" s="725"/>
      <c r="BW173" s="741"/>
      <c r="BX173" s="741"/>
      <c r="BY173" s="741"/>
      <c r="BZ173" s="741"/>
      <c r="CA173" s="741"/>
      <c r="CB173" s="741"/>
      <c r="CC173" s="741"/>
      <c r="CD173" s="741"/>
      <c r="CE173" s="741"/>
      <c r="CF173" s="741"/>
      <c r="CG173" s="741"/>
      <c r="CH173" s="741"/>
      <c r="CI173" s="741"/>
      <c r="CJ173" s="741"/>
      <c r="CK173" s="741"/>
      <c r="CL173" s="741"/>
      <c r="CM173" s="741"/>
      <c r="CN173" s="741"/>
      <c r="CO173" s="741"/>
      <c r="CP173" s="741"/>
      <c r="CQ173" s="741"/>
      <c r="CR173" s="741"/>
      <c r="CS173" s="741"/>
      <c r="CT173" s="741"/>
      <c r="CU173" s="741"/>
      <c r="CV173" s="742">
        <f t="shared" si="12"/>
        <v>0</v>
      </c>
      <c r="CW173" s="742"/>
      <c r="CX173" s="742"/>
      <c r="CY173" s="742"/>
      <c r="CZ173" s="742"/>
      <c r="DA173" s="742"/>
      <c r="DB173" s="742"/>
      <c r="DC173" s="742"/>
      <c r="DD173" s="742"/>
      <c r="DE173" s="743"/>
    </row>
    <row r="174" spans="1:109" s="2" customFormat="1" ht="23.25" customHeight="1" x14ac:dyDescent="0.2">
      <c r="A174" s="709"/>
      <c r="B174" s="710"/>
      <c r="C174" s="710"/>
      <c r="D174" s="710"/>
      <c r="E174" s="710"/>
      <c r="F174" s="710"/>
      <c r="G174" s="710"/>
      <c r="H174" s="710"/>
      <c r="I174" s="710"/>
      <c r="J174" s="710"/>
      <c r="K174" s="710"/>
      <c r="L174" s="710"/>
      <c r="M174" s="710"/>
      <c r="N174" s="710"/>
      <c r="O174" s="710"/>
      <c r="P174" s="711"/>
      <c r="Q174" s="711"/>
      <c r="R174" s="711"/>
      <c r="S174" s="711"/>
      <c r="T174" s="711"/>
      <c r="U174" s="711"/>
      <c r="V174" s="711"/>
      <c r="W174" s="711"/>
      <c r="X174" s="711"/>
      <c r="Y174" s="711"/>
      <c r="Z174" s="711"/>
      <c r="AA174" s="711"/>
      <c r="AB174" s="711"/>
      <c r="AC174" s="711"/>
      <c r="AD174" s="712"/>
      <c r="AE174" s="712"/>
      <c r="AF174" s="712"/>
      <c r="AG174" s="713"/>
      <c r="AH174" s="713"/>
      <c r="AI174" s="713"/>
      <c r="AJ174" s="713"/>
      <c r="AK174" s="714"/>
      <c r="AL174" s="715"/>
      <c r="AM174" s="715"/>
      <c r="AN174" s="715"/>
      <c r="AO174" s="715"/>
      <c r="AP174" s="716"/>
      <c r="AQ174" s="717">
        <f t="shared" si="10"/>
        <v>0</v>
      </c>
      <c r="AR174" s="717"/>
      <c r="AS174" s="717"/>
      <c r="AT174" s="717"/>
      <c r="AU174" s="717"/>
      <c r="AV174" s="717"/>
      <c r="AW174" s="717"/>
      <c r="AX174" s="717"/>
      <c r="AY174" s="718"/>
      <c r="AZ174" s="719"/>
      <c r="BA174" s="719"/>
      <c r="BB174" s="719"/>
      <c r="BC174" s="719"/>
      <c r="BD174" s="719"/>
      <c r="BE174" s="719"/>
      <c r="BF174" s="720"/>
      <c r="BG174" s="726"/>
      <c r="BH174" s="726"/>
      <c r="BI174" s="726"/>
      <c r="BJ174" s="726"/>
      <c r="BK174" s="726"/>
      <c r="BL174" s="726"/>
      <c r="BM174" s="726"/>
      <c r="BN174" s="726"/>
      <c r="BO174" s="723">
        <f t="shared" si="11"/>
        <v>0</v>
      </c>
      <c r="BP174" s="724"/>
      <c r="BQ174" s="724"/>
      <c r="BR174" s="724"/>
      <c r="BS174" s="724"/>
      <c r="BT174" s="724"/>
      <c r="BU174" s="724"/>
      <c r="BV174" s="725"/>
      <c r="BW174" s="726"/>
      <c r="BX174" s="726"/>
      <c r="BY174" s="726"/>
      <c r="BZ174" s="726"/>
      <c r="CA174" s="726"/>
      <c r="CB174" s="726"/>
      <c r="CC174" s="726"/>
      <c r="CD174" s="726"/>
      <c r="CE174" s="726"/>
      <c r="CF174" s="726"/>
      <c r="CG174" s="726"/>
      <c r="CH174" s="726"/>
      <c r="CI174" s="726"/>
      <c r="CJ174" s="726"/>
      <c r="CK174" s="726"/>
      <c r="CL174" s="726"/>
      <c r="CM174" s="726"/>
      <c r="CN174" s="726"/>
      <c r="CO174" s="726"/>
      <c r="CP174" s="726"/>
      <c r="CQ174" s="726"/>
      <c r="CR174" s="726"/>
      <c r="CS174" s="726"/>
      <c r="CT174" s="726"/>
      <c r="CU174" s="726"/>
      <c r="CV174" s="717">
        <f t="shared" si="12"/>
        <v>0</v>
      </c>
      <c r="CW174" s="717"/>
      <c r="CX174" s="717"/>
      <c r="CY174" s="717"/>
      <c r="CZ174" s="717"/>
      <c r="DA174" s="717"/>
      <c r="DB174" s="717"/>
      <c r="DC174" s="717"/>
      <c r="DD174" s="717"/>
      <c r="DE174" s="727"/>
    </row>
    <row r="175" spans="1:109" s="2" customFormat="1" ht="23.25" customHeight="1" x14ac:dyDescent="0.2">
      <c r="A175" s="709"/>
      <c r="B175" s="710"/>
      <c r="C175" s="710"/>
      <c r="D175" s="710"/>
      <c r="E175" s="710"/>
      <c r="F175" s="710"/>
      <c r="G175" s="710"/>
      <c r="H175" s="710"/>
      <c r="I175" s="710"/>
      <c r="J175" s="710"/>
      <c r="K175" s="710"/>
      <c r="L175" s="710"/>
      <c r="M175" s="710"/>
      <c r="N175" s="710"/>
      <c r="O175" s="710"/>
      <c r="P175" s="711"/>
      <c r="Q175" s="711"/>
      <c r="R175" s="711"/>
      <c r="S175" s="711"/>
      <c r="T175" s="711"/>
      <c r="U175" s="711"/>
      <c r="V175" s="711"/>
      <c r="W175" s="711"/>
      <c r="X175" s="711"/>
      <c r="Y175" s="711"/>
      <c r="Z175" s="711"/>
      <c r="AA175" s="711"/>
      <c r="AB175" s="711"/>
      <c r="AC175" s="711"/>
      <c r="AD175" s="712"/>
      <c r="AE175" s="712"/>
      <c r="AF175" s="712"/>
      <c r="AG175" s="713"/>
      <c r="AH175" s="713"/>
      <c r="AI175" s="713"/>
      <c r="AJ175" s="713"/>
      <c r="AK175" s="714"/>
      <c r="AL175" s="715"/>
      <c r="AM175" s="715"/>
      <c r="AN175" s="715"/>
      <c r="AO175" s="715"/>
      <c r="AP175" s="716"/>
      <c r="AQ175" s="717">
        <v>0</v>
      </c>
      <c r="AR175" s="717"/>
      <c r="AS175" s="717"/>
      <c r="AT175" s="717"/>
      <c r="AU175" s="717"/>
      <c r="AV175" s="717"/>
      <c r="AW175" s="717"/>
      <c r="AX175" s="717"/>
      <c r="AY175" s="718"/>
      <c r="AZ175" s="719"/>
      <c r="BA175" s="719"/>
      <c r="BB175" s="719"/>
      <c r="BC175" s="719"/>
      <c r="BD175" s="719"/>
      <c r="BE175" s="719"/>
      <c r="BF175" s="720"/>
      <c r="BG175" s="726"/>
      <c r="BH175" s="726"/>
      <c r="BI175" s="726"/>
      <c r="BJ175" s="726"/>
      <c r="BK175" s="726"/>
      <c r="BL175" s="726"/>
      <c r="BM175" s="726"/>
      <c r="BN175" s="726"/>
      <c r="BO175" s="723">
        <v>0</v>
      </c>
      <c r="BP175" s="724"/>
      <c r="BQ175" s="724"/>
      <c r="BR175" s="724"/>
      <c r="BS175" s="724"/>
      <c r="BT175" s="724"/>
      <c r="BU175" s="724"/>
      <c r="BV175" s="725"/>
      <c r="BW175" s="726"/>
      <c r="BX175" s="726"/>
      <c r="BY175" s="726"/>
      <c r="BZ175" s="726"/>
      <c r="CA175" s="726"/>
      <c r="CB175" s="726"/>
      <c r="CC175" s="726"/>
      <c r="CD175" s="726"/>
      <c r="CE175" s="726"/>
      <c r="CF175" s="726"/>
      <c r="CG175" s="726"/>
      <c r="CH175" s="726"/>
      <c r="CI175" s="726"/>
      <c r="CJ175" s="726"/>
      <c r="CK175" s="726"/>
      <c r="CL175" s="726"/>
      <c r="CM175" s="726"/>
      <c r="CN175" s="726"/>
      <c r="CO175" s="726"/>
      <c r="CP175" s="726"/>
      <c r="CQ175" s="726"/>
      <c r="CR175" s="726"/>
      <c r="CS175" s="726"/>
      <c r="CT175" s="726"/>
      <c r="CU175" s="726"/>
      <c r="CV175" s="717">
        <v>0</v>
      </c>
      <c r="CW175" s="717"/>
      <c r="CX175" s="717"/>
      <c r="CY175" s="717"/>
      <c r="CZ175" s="717"/>
      <c r="DA175" s="717"/>
      <c r="DB175" s="717"/>
      <c r="DC175" s="717"/>
      <c r="DD175" s="717"/>
      <c r="DE175" s="727"/>
    </row>
    <row r="176" spans="1:109" s="2" customFormat="1" ht="23.25" customHeight="1" thickBot="1" x14ac:dyDescent="0.25">
      <c r="A176" s="709"/>
      <c r="B176" s="710"/>
      <c r="C176" s="710"/>
      <c r="D176" s="710"/>
      <c r="E176" s="710"/>
      <c r="F176" s="710"/>
      <c r="G176" s="710"/>
      <c r="H176" s="710"/>
      <c r="I176" s="710"/>
      <c r="J176" s="710"/>
      <c r="K176" s="710"/>
      <c r="L176" s="710"/>
      <c r="M176" s="710"/>
      <c r="N176" s="710"/>
      <c r="O176" s="710"/>
      <c r="P176" s="711"/>
      <c r="Q176" s="711"/>
      <c r="R176" s="711"/>
      <c r="S176" s="711"/>
      <c r="T176" s="711"/>
      <c r="U176" s="711"/>
      <c r="V176" s="711"/>
      <c r="W176" s="711"/>
      <c r="X176" s="711"/>
      <c r="Y176" s="711"/>
      <c r="Z176" s="711"/>
      <c r="AA176" s="711"/>
      <c r="AB176" s="711"/>
      <c r="AC176" s="711"/>
      <c r="AD176" s="712"/>
      <c r="AE176" s="712"/>
      <c r="AF176" s="712"/>
      <c r="AG176" s="713"/>
      <c r="AH176" s="713"/>
      <c r="AI176" s="713"/>
      <c r="AJ176" s="713"/>
      <c r="AK176" s="738"/>
      <c r="AL176" s="739"/>
      <c r="AM176" s="739"/>
      <c r="AN176" s="739"/>
      <c r="AO176" s="739"/>
      <c r="AP176" s="740"/>
      <c r="AQ176" s="717">
        <f>AG176*AK176*12</f>
        <v>0</v>
      </c>
      <c r="AR176" s="717"/>
      <c r="AS176" s="717"/>
      <c r="AT176" s="717"/>
      <c r="AU176" s="717"/>
      <c r="AV176" s="717"/>
      <c r="AW176" s="717"/>
      <c r="AX176" s="717"/>
      <c r="AY176" s="718"/>
      <c r="AZ176" s="719"/>
      <c r="BA176" s="719"/>
      <c r="BB176" s="719"/>
      <c r="BC176" s="719"/>
      <c r="BD176" s="719"/>
      <c r="BE176" s="719"/>
      <c r="BF176" s="720"/>
      <c r="BG176" s="726"/>
      <c r="BH176" s="726"/>
      <c r="BI176" s="726"/>
      <c r="BJ176" s="726"/>
      <c r="BK176" s="726"/>
      <c r="BL176" s="726"/>
      <c r="BM176" s="726"/>
      <c r="BN176" s="726"/>
      <c r="BO176" s="730">
        <f>AQ176/365*50</f>
        <v>0</v>
      </c>
      <c r="BP176" s="731"/>
      <c r="BQ176" s="731"/>
      <c r="BR176" s="731"/>
      <c r="BS176" s="731"/>
      <c r="BT176" s="731"/>
      <c r="BU176" s="731"/>
      <c r="BV176" s="732"/>
      <c r="BW176" s="726"/>
      <c r="BX176" s="726"/>
      <c r="BY176" s="726"/>
      <c r="BZ176" s="726"/>
      <c r="CA176" s="726"/>
      <c r="CB176" s="726"/>
      <c r="CC176" s="726"/>
      <c r="CD176" s="726"/>
      <c r="CE176" s="726"/>
      <c r="CF176" s="726"/>
      <c r="CG176" s="726"/>
      <c r="CH176" s="726"/>
      <c r="CI176" s="726"/>
      <c r="CJ176" s="726"/>
      <c r="CK176" s="726"/>
      <c r="CL176" s="726"/>
      <c r="CM176" s="726"/>
      <c r="CN176" s="726"/>
      <c r="CO176" s="726"/>
      <c r="CP176" s="726"/>
      <c r="CQ176" s="726"/>
      <c r="CR176" s="726"/>
      <c r="CS176" s="726"/>
      <c r="CT176" s="726"/>
      <c r="CU176" s="726"/>
      <c r="CV176" s="717">
        <f>SUM(AQ176:CU176)</f>
        <v>0</v>
      </c>
      <c r="CW176" s="717"/>
      <c r="CX176" s="717"/>
      <c r="CY176" s="717"/>
      <c r="CZ176" s="717"/>
      <c r="DA176" s="717"/>
      <c r="DB176" s="717"/>
      <c r="DC176" s="717"/>
      <c r="DD176" s="717"/>
      <c r="DE176" s="727"/>
    </row>
    <row r="177" spans="1:110" s="2" customFormat="1" ht="24.95" customHeight="1" thickBot="1" x14ac:dyDescent="0.3">
      <c r="A177" s="733" t="s">
        <v>571</v>
      </c>
      <c r="B177" s="734"/>
      <c r="C177" s="734"/>
      <c r="D177" s="734"/>
      <c r="E177" s="734"/>
      <c r="F177" s="734"/>
      <c r="G177" s="734"/>
      <c r="H177" s="734"/>
      <c r="I177" s="734"/>
      <c r="J177" s="734"/>
      <c r="K177" s="734"/>
      <c r="L177" s="734"/>
      <c r="M177" s="734"/>
      <c r="N177" s="734"/>
      <c r="O177" s="734"/>
      <c r="P177" s="734"/>
      <c r="Q177" s="734"/>
      <c r="R177" s="734"/>
      <c r="S177" s="734"/>
      <c r="T177" s="734"/>
      <c r="U177" s="734"/>
      <c r="V177" s="734"/>
      <c r="W177" s="734"/>
      <c r="X177" s="734"/>
      <c r="Y177" s="734"/>
      <c r="Z177" s="734"/>
      <c r="AA177" s="734"/>
      <c r="AB177" s="734"/>
      <c r="AC177" s="734"/>
      <c r="AD177" s="734"/>
      <c r="AE177" s="734"/>
      <c r="AF177" s="735"/>
      <c r="AG177" s="736">
        <f>SUM(AG8:AJ176)</f>
        <v>399</v>
      </c>
      <c r="AH177" s="736"/>
      <c r="AI177" s="736"/>
      <c r="AJ177" s="736"/>
      <c r="AK177" s="737">
        <f>SUM(AK8:AP176)</f>
        <v>1401463.43</v>
      </c>
      <c r="AL177" s="737"/>
      <c r="AM177" s="737"/>
      <c r="AN177" s="737"/>
      <c r="AO177" s="737"/>
      <c r="AP177" s="737"/>
      <c r="AQ177" s="728">
        <f>SUM(AQ8:AX176)</f>
        <v>37301705.159999996</v>
      </c>
      <c r="AR177" s="728"/>
      <c r="AS177" s="728"/>
      <c r="AT177" s="728"/>
      <c r="AU177" s="728"/>
      <c r="AV177" s="728"/>
      <c r="AW177" s="728"/>
      <c r="AX177" s="728"/>
      <c r="AY177" s="728">
        <f>SUM(AY8:BF176)</f>
        <v>0</v>
      </c>
      <c r="AZ177" s="728"/>
      <c r="BA177" s="728"/>
      <c r="BB177" s="728"/>
      <c r="BC177" s="728"/>
      <c r="BD177" s="728"/>
      <c r="BE177" s="728"/>
      <c r="BF177" s="728"/>
      <c r="BG177" s="728">
        <f>SUM(BG8:BN176)</f>
        <v>462830.90499999985</v>
      </c>
      <c r="BH177" s="728"/>
      <c r="BI177" s="728"/>
      <c r="BJ177" s="728"/>
      <c r="BK177" s="728"/>
      <c r="BL177" s="728"/>
      <c r="BM177" s="728"/>
      <c r="BN177" s="728"/>
      <c r="BO177" s="728">
        <f>SUM(BO8:BV176)</f>
        <v>5089327.2821917795</v>
      </c>
      <c r="BP177" s="728"/>
      <c r="BQ177" s="728"/>
      <c r="BR177" s="728"/>
      <c r="BS177" s="728"/>
      <c r="BT177" s="728"/>
      <c r="BU177" s="728"/>
      <c r="BV177" s="728"/>
      <c r="BW177" s="728">
        <f>SUM(BW8:CD176)</f>
        <v>0</v>
      </c>
      <c r="BX177" s="728"/>
      <c r="BY177" s="728"/>
      <c r="BZ177" s="728"/>
      <c r="CA177" s="728"/>
      <c r="CB177" s="728"/>
      <c r="CC177" s="728"/>
      <c r="CD177" s="728"/>
      <c r="CE177" s="728">
        <f>SUM(CE8:CM176)</f>
        <v>0</v>
      </c>
      <c r="CF177" s="728"/>
      <c r="CG177" s="728"/>
      <c r="CH177" s="728"/>
      <c r="CI177" s="728"/>
      <c r="CJ177" s="728"/>
      <c r="CK177" s="728"/>
      <c r="CL177" s="728"/>
      <c r="CM177" s="728"/>
      <c r="CN177" s="728">
        <f>SUM(CN8:CU176)</f>
        <v>0</v>
      </c>
      <c r="CO177" s="728"/>
      <c r="CP177" s="728"/>
      <c r="CQ177" s="728"/>
      <c r="CR177" s="728"/>
      <c r="CS177" s="728"/>
      <c r="CT177" s="728"/>
      <c r="CU177" s="728"/>
      <c r="CV177" s="728">
        <f>SUM(CV8:DE176)</f>
        <v>42853863.347191773</v>
      </c>
      <c r="CW177" s="728"/>
      <c r="CX177" s="728"/>
      <c r="CY177" s="728"/>
      <c r="CZ177" s="728"/>
      <c r="DA177" s="728"/>
      <c r="DB177" s="728"/>
      <c r="DC177" s="728"/>
      <c r="DD177" s="728"/>
      <c r="DE177" s="729"/>
      <c r="DF177" s="25"/>
    </row>
    <row r="178" spans="1:110" s="2" customFormat="1" ht="24.95" customHeight="1" x14ac:dyDescent="0.2">
      <c r="BO178" s="798"/>
      <c r="BP178" s="799"/>
      <c r="BQ178" s="799"/>
      <c r="BR178" s="799"/>
      <c r="BS178" s="799"/>
      <c r="BT178" s="799"/>
      <c r="BU178" s="799"/>
      <c r="BV178" s="799"/>
    </row>
    <row r="179" spans="1:110" s="2" customFormat="1" ht="12.75" x14ac:dyDescent="0.2"/>
    <row r="180" spans="1:110" s="2" customFormat="1" ht="12.75" x14ac:dyDescent="0.2"/>
    <row r="181" spans="1:110" s="2" customFormat="1" ht="12.75" x14ac:dyDescent="0.2"/>
    <row r="182" spans="1:110" s="2" customFormat="1" ht="12.75" x14ac:dyDescent="0.2"/>
    <row r="183" spans="1:110" s="2" customFormat="1" ht="12.75" x14ac:dyDescent="0.2"/>
    <row r="184" spans="1:110" s="2" customFormat="1" ht="12.75" x14ac:dyDescent="0.2"/>
    <row r="185" spans="1:110" s="2" customFormat="1" ht="12.75" x14ac:dyDescent="0.2"/>
    <row r="186" spans="1:110" s="2" customFormat="1" ht="12.75" x14ac:dyDescent="0.2"/>
    <row r="187" spans="1:110" s="2" customFormat="1" ht="12.75" x14ac:dyDescent="0.2"/>
    <row r="188" spans="1:110" s="2" customFormat="1" ht="12.75" x14ac:dyDescent="0.2"/>
    <row r="189" spans="1:110" s="2" customFormat="1" ht="12.75" x14ac:dyDescent="0.2"/>
    <row r="190" spans="1:110" s="2" customFormat="1" ht="12.75" x14ac:dyDescent="0.2"/>
    <row r="191" spans="1:110" s="2" customFormat="1" ht="12.75" x14ac:dyDescent="0.2"/>
    <row r="192" spans="1:110"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sheetData>
  <mergeCells count="2231">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P34:AC34"/>
    <mergeCell ref="P35:AC35"/>
    <mergeCell ref="AD34:AF34"/>
    <mergeCell ref="AD35:AF35"/>
    <mergeCell ref="AG34:AJ34"/>
    <mergeCell ref="AG35:AJ35"/>
    <mergeCell ref="AQ34:AX34"/>
    <mergeCell ref="AQ35:AX35"/>
    <mergeCell ref="BO34:BV34"/>
    <mergeCell ref="BO35:BV35"/>
    <mergeCell ref="BG34:BN34"/>
    <mergeCell ref="BG35:BN35"/>
    <mergeCell ref="BW34:CD34"/>
    <mergeCell ref="CE34:CM34"/>
    <mergeCell ref="CN34:CU34"/>
    <mergeCell ref="CV34:DE34"/>
    <mergeCell ref="BW35:CD35"/>
    <mergeCell ref="CE35:CM35"/>
    <mergeCell ref="CN35:CU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A116:O116"/>
    <mergeCell ref="P116:AC116"/>
    <mergeCell ref="AD116:AF116"/>
    <mergeCell ref="AG116:AJ116"/>
    <mergeCell ref="AK116:AP116"/>
    <mergeCell ref="AQ116:AX116"/>
    <mergeCell ref="AY116:BF116"/>
    <mergeCell ref="BG116:BN116"/>
    <mergeCell ref="BO116:BV116"/>
    <mergeCell ref="BW116:CD116"/>
    <mergeCell ref="CE116:CM116"/>
    <mergeCell ref="CN116:CU116"/>
    <mergeCell ref="CV116:DE116"/>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110:O110"/>
    <mergeCell ref="P110:AC110"/>
    <mergeCell ref="AD110:AF110"/>
    <mergeCell ref="AG110:AJ110"/>
    <mergeCell ref="AK110:AP110"/>
    <mergeCell ref="AQ110:AX110"/>
    <mergeCell ref="AY110:BF110"/>
    <mergeCell ref="BG110:BN110"/>
    <mergeCell ref="BO110:BV110"/>
    <mergeCell ref="BW110:CD110"/>
    <mergeCell ref="CE110:CM110"/>
    <mergeCell ref="CN110:CU110"/>
    <mergeCell ref="CV110:DE110"/>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2:O102"/>
    <mergeCell ref="P102:AC102"/>
    <mergeCell ref="AD102:AF102"/>
    <mergeCell ref="AG102:AJ102"/>
    <mergeCell ref="AK102:AP102"/>
    <mergeCell ref="AQ102:AX102"/>
    <mergeCell ref="AY102:BF102"/>
    <mergeCell ref="BG102:BN102"/>
    <mergeCell ref="BO102:BV102"/>
    <mergeCell ref="BW102:CD102"/>
    <mergeCell ref="CE102:CM102"/>
    <mergeCell ref="CN102:CU102"/>
    <mergeCell ref="CV102:DE102"/>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96:O96"/>
    <mergeCell ref="P96:AC96"/>
    <mergeCell ref="AD96:AF96"/>
    <mergeCell ref="AG96:AJ96"/>
    <mergeCell ref="AK96:AP96"/>
    <mergeCell ref="AQ96:AX96"/>
    <mergeCell ref="AY96:BF96"/>
    <mergeCell ref="BG96:BN96"/>
    <mergeCell ref="BO96:BV96"/>
    <mergeCell ref="BW96:CD96"/>
    <mergeCell ref="CE96:CM96"/>
    <mergeCell ref="CN96:CU96"/>
    <mergeCell ref="CV96:DE96"/>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0:O90"/>
    <mergeCell ref="P90:AC90"/>
    <mergeCell ref="AD90:AF90"/>
    <mergeCell ref="AG90:AJ90"/>
    <mergeCell ref="AK90:AP90"/>
    <mergeCell ref="AQ90:AX90"/>
    <mergeCell ref="AY90:BF90"/>
    <mergeCell ref="BG90:BN90"/>
    <mergeCell ref="BO90:BV90"/>
    <mergeCell ref="BW90:CD90"/>
    <mergeCell ref="CE90:CM90"/>
    <mergeCell ref="CN90:CU90"/>
    <mergeCell ref="CV90:DE90"/>
    <mergeCell ref="A91:O91"/>
    <mergeCell ref="P91:AC91"/>
    <mergeCell ref="AD91:AF91"/>
    <mergeCell ref="AG91:AJ91"/>
    <mergeCell ref="AK91:AP91"/>
    <mergeCell ref="AQ91:AX91"/>
    <mergeCell ref="AY91:BF91"/>
    <mergeCell ref="BG91:BN91"/>
    <mergeCell ref="BO91:BV91"/>
    <mergeCell ref="BW91:CD91"/>
    <mergeCell ref="CE91:CM91"/>
    <mergeCell ref="CN91:CU91"/>
    <mergeCell ref="CV91:DE91"/>
    <mergeCell ref="A88:O88"/>
    <mergeCell ref="P88:AC88"/>
    <mergeCell ref="AD88:AF88"/>
    <mergeCell ref="AG88:AJ88"/>
    <mergeCell ref="AK88:AP88"/>
    <mergeCell ref="AQ88:AX88"/>
    <mergeCell ref="AY88:BF88"/>
    <mergeCell ref="BG88:BN88"/>
    <mergeCell ref="BO88:BV88"/>
    <mergeCell ref="BW88:CD88"/>
    <mergeCell ref="CE88:CM88"/>
    <mergeCell ref="CN88:CU88"/>
    <mergeCell ref="CV88:DE88"/>
    <mergeCell ref="A89:O89"/>
    <mergeCell ref="P89:AC89"/>
    <mergeCell ref="AD89:AF89"/>
    <mergeCell ref="AG89:AJ89"/>
    <mergeCell ref="AK89:AP89"/>
    <mergeCell ref="AQ89:AX89"/>
    <mergeCell ref="AY89:BF89"/>
    <mergeCell ref="BG89:BN89"/>
    <mergeCell ref="BO89:BV89"/>
    <mergeCell ref="BW89:CD89"/>
    <mergeCell ref="CE89:CM89"/>
    <mergeCell ref="CN89:CU89"/>
    <mergeCell ref="CV89:DE89"/>
    <mergeCell ref="A86:O86"/>
    <mergeCell ref="P86:AC86"/>
    <mergeCell ref="AD86:AF86"/>
    <mergeCell ref="AG86:AJ86"/>
    <mergeCell ref="AK86:AP86"/>
    <mergeCell ref="AQ86:AX86"/>
    <mergeCell ref="AY86:BF86"/>
    <mergeCell ref="BG86:BN86"/>
    <mergeCell ref="BO86:BV86"/>
    <mergeCell ref="BW86:CD86"/>
    <mergeCell ref="CE86:CM86"/>
    <mergeCell ref="CN86:CU86"/>
    <mergeCell ref="CV86:DE86"/>
    <mergeCell ref="A87:O87"/>
    <mergeCell ref="P87:AC87"/>
    <mergeCell ref="AD87:AF87"/>
    <mergeCell ref="AG87:AJ87"/>
    <mergeCell ref="AK87:AP87"/>
    <mergeCell ref="AQ87:AX87"/>
    <mergeCell ref="AY87:BF87"/>
    <mergeCell ref="BG87:BN87"/>
    <mergeCell ref="BO87:BV87"/>
    <mergeCell ref="BW87:CD87"/>
    <mergeCell ref="CE87:CM87"/>
    <mergeCell ref="CN87:CU87"/>
    <mergeCell ref="CV87:DE87"/>
    <mergeCell ref="AY84:BF84"/>
    <mergeCell ref="BG84:BN84"/>
    <mergeCell ref="BO84:BV84"/>
    <mergeCell ref="BW84:CD84"/>
    <mergeCell ref="CE84:CM84"/>
    <mergeCell ref="CN84:CU84"/>
    <mergeCell ref="CV84:DE84"/>
    <mergeCell ref="A85:O85"/>
    <mergeCell ref="P85:AC85"/>
    <mergeCell ref="AD85:AF85"/>
    <mergeCell ref="AG85:AJ85"/>
    <mergeCell ref="AK85:AP85"/>
    <mergeCell ref="AQ85:AX85"/>
    <mergeCell ref="AY85:BF85"/>
    <mergeCell ref="BG85:BN85"/>
    <mergeCell ref="BO85:BV85"/>
    <mergeCell ref="BW85:CD85"/>
    <mergeCell ref="CE85:CM85"/>
    <mergeCell ref="CN85:CU85"/>
    <mergeCell ref="CV85:DE85"/>
    <mergeCell ref="A83:O83"/>
    <mergeCell ref="P83:AC83"/>
    <mergeCell ref="AD83:AF83"/>
    <mergeCell ref="AG83:AJ83"/>
    <mergeCell ref="AK83:AP83"/>
    <mergeCell ref="AQ83:AX83"/>
    <mergeCell ref="AY83:BF83"/>
    <mergeCell ref="BG83:BN83"/>
    <mergeCell ref="BO83:BV83"/>
    <mergeCell ref="BW83:CD83"/>
    <mergeCell ref="CE83:CM83"/>
    <mergeCell ref="CN83:CU83"/>
    <mergeCell ref="CV83:DE83"/>
    <mergeCell ref="CV35:DE35"/>
    <mergeCell ref="A34:O34"/>
    <mergeCell ref="A35:O35"/>
    <mergeCell ref="AK34:AP34"/>
    <mergeCell ref="AK35:AP35"/>
    <mergeCell ref="BW37:CD37"/>
    <mergeCell ref="CE37:CM37"/>
    <mergeCell ref="CN37:CU37"/>
    <mergeCell ref="CV37:DE37"/>
    <mergeCell ref="A38:O38"/>
    <mergeCell ref="P38:AC38"/>
    <mergeCell ref="AD38:AF38"/>
    <mergeCell ref="AG38:AJ38"/>
    <mergeCell ref="AK38:AP38"/>
    <mergeCell ref="AQ38:AX38"/>
    <mergeCell ref="A37:O37"/>
    <mergeCell ref="P37:AC37"/>
    <mergeCell ref="AD37:AF37"/>
    <mergeCell ref="AG37:AJ37"/>
    <mergeCell ref="CV153:DE153"/>
    <mergeCell ref="CV149:DE149"/>
    <mergeCell ref="BO178:BV178"/>
    <mergeCell ref="CE150:CM150"/>
    <mergeCell ref="CN150:CU150"/>
    <mergeCell ref="CV150:DE150"/>
    <mergeCell ref="CE151:CM151"/>
    <mergeCell ref="A175:O175"/>
    <mergeCell ref="P175:AC175"/>
    <mergeCell ref="AD175:AF175"/>
    <mergeCell ref="AG175:AJ175"/>
    <mergeCell ref="AK175:AP175"/>
    <mergeCell ref="AQ175:AX175"/>
    <mergeCell ref="CV175:DE175"/>
    <mergeCell ref="AY175:BF175"/>
    <mergeCell ref="BG175:BN175"/>
    <mergeCell ref="BO175:BV175"/>
    <mergeCell ref="BW175:CD175"/>
    <mergeCell ref="CE175:CM175"/>
    <mergeCell ref="CN175:CU175"/>
    <mergeCell ref="A150:O150"/>
    <mergeCell ref="P150:AC150"/>
    <mergeCell ref="AD150:AF150"/>
    <mergeCell ref="AG150:AJ150"/>
    <mergeCell ref="AK150:AP150"/>
    <mergeCell ref="AQ150:AX150"/>
    <mergeCell ref="A151:O151"/>
    <mergeCell ref="P151:AC151"/>
    <mergeCell ref="AD151:AF151"/>
    <mergeCell ref="AG151:AJ151"/>
    <mergeCell ref="AK151:AP151"/>
    <mergeCell ref="AQ151:AX151"/>
    <mergeCell ref="A152:O152"/>
    <mergeCell ref="P152:AC152"/>
    <mergeCell ref="AD152:AF152"/>
    <mergeCell ref="AG152:AJ152"/>
    <mergeCell ref="AK152:AP152"/>
    <mergeCell ref="AQ152:AX152"/>
    <mergeCell ref="BG151:BN151"/>
    <mergeCell ref="BO151:BV151"/>
    <mergeCell ref="BW151:CD151"/>
    <mergeCell ref="CN151:CU151"/>
    <mergeCell ref="CV151:DE151"/>
    <mergeCell ref="BG150:BN150"/>
    <mergeCell ref="BO150:BV150"/>
    <mergeCell ref="BW152:CD152"/>
    <mergeCell ref="BG5:BN6"/>
    <mergeCell ref="BW5:CD6"/>
    <mergeCell ref="AY151:BF151"/>
    <mergeCell ref="AY150:BF150"/>
    <mergeCell ref="BW150:CD150"/>
    <mergeCell ref="BW149:CD149"/>
    <mergeCell ref="BO9:BV9"/>
    <mergeCell ref="BG8:BN8"/>
    <mergeCell ref="BO8:BV8"/>
    <mergeCell ref="CE152:CM152"/>
    <mergeCell ref="CN152:CU152"/>
    <mergeCell ref="CV152:DE152"/>
    <mergeCell ref="BW8:CD8"/>
    <mergeCell ref="CE8:CM8"/>
    <mergeCell ref="AQ10:AX10"/>
    <mergeCell ref="CV8:DE8"/>
    <mergeCell ref="CN8:CU8"/>
    <mergeCell ref="AY8:BF8"/>
    <mergeCell ref="AK156:AP156"/>
    <mergeCell ref="AQ156:AX156"/>
    <mergeCell ref="A155:O155"/>
    <mergeCell ref="P155:AC155"/>
    <mergeCell ref="AD155:AF155"/>
    <mergeCell ref="AG155:AJ155"/>
    <mergeCell ref="AK155:AP155"/>
    <mergeCell ref="AQ155:AX155"/>
    <mergeCell ref="BG156:BN156"/>
    <mergeCell ref="BO156:BV156"/>
    <mergeCell ref="BW156:CD156"/>
    <mergeCell ref="CE156:CM156"/>
    <mergeCell ref="CN156:CU156"/>
    <mergeCell ref="BW155:CD155"/>
    <mergeCell ref="CE155:CM155"/>
    <mergeCell ref="CN155:CU155"/>
    <mergeCell ref="A157:O157"/>
    <mergeCell ref="P157:AC157"/>
    <mergeCell ref="AD157:AF157"/>
    <mergeCell ref="AG157:AJ157"/>
    <mergeCell ref="AK157:AP157"/>
    <mergeCell ref="AY156:BF156"/>
    <mergeCell ref="A156:O156"/>
    <mergeCell ref="P156:AC156"/>
    <mergeCell ref="AD156:AF156"/>
    <mergeCell ref="AG156:AJ156"/>
    <mergeCell ref="CE157:CM157"/>
    <mergeCell ref="AQ153:AX153"/>
    <mergeCell ref="A154:O154"/>
    <mergeCell ref="P154:AC154"/>
    <mergeCell ref="AD154:AF154"/>
    <mergeCell ref="AG154:AJ154"/>
    <mergeCell ref="AK154:AP154"/>
    <mergeCell ref="AQ154:AX154"/>
    <mergeCell ref="BW154:CD154"/>
    <mergeCell ref="CE154:CM154"/>
    <mergeCell ref="CN154:CU154"/>
    <mergeCell ref="BW153:CD153"/>
    <mergeCell ref="CE153:CM153"/>
    <mergeCell ref="CN153:CU153"/>
    <mergeCell ref="AY155:BF155"/>
    <mergeCell ref="BG155:BN155"/>
    <mergeCell ref="BO155:BV155"/>
    <mergeCell ref="AY154:BF154"/>
    <mergeCell ref="BG154:BN154"/>
    <mergeCell ref="BO154:BV154"/>
    <mergeCell ref="AY153:BF153"/>
    <mergeCell ref="BG153:BN153"/>
    <mergeCell ref="BO153:BV153"/>
    <mergeCell ref="AK153:AP15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CV20:DE20"/>
    <mergeCell ref="A22:O22"/>
    <mergeCell ref="P22:AC22"/>
    <mergeCell ref="AD22:AF22"/>
    <mergeCell ref="AG22:AJ22"/>
    <mergeCell ref="AK22:AP22"/>
    <mergeCell ref="AQ22:AX22"/>
    <mergeCell ref="AY22:BF22"/>
    <mergeCell ref="BG22:BN22"/>
    <mergeCell ref="BO22:BV22"/>
    <mergeCell ref="AY20:BF20"/>
    <mergeCell ref="BG20:BN20"/>
    <mergeCell ref="BO20:BV20"/>
    <mergeCell ref="BW20:CD20"/>
    <mergeCell ref="CE20:CM20"/>
    <mergeCell ref="CN20:CU20"/>
    <mergeCell ref="A23:O23"/>
    <mergeCell ref="P23:AC23"/>
    <mergeCell ref="AD23:AF23"/>
    <mergeCell ref="AG23:AJ23"/>
    <mergeCell ref="AK23:AP23"/>
    <mergeCell ref="AQ23:AX23"/>
    <mergeCell ref="BG23:BN23"/>
    <mergeCell ref="BW23:CD23"/>
    <mergeCell ref="CE23:CM23"/>
    <mergeCell ref="CN23:CU23"/>
    <mergeCell ref="BW22:CD22"/>
    <mergeCell ref="CE22:CM22"/>
    <mergeCell ref="CN22:CU22"/>
    <mergeCell ref="A21:O21"/>
    <mergeCell ref="P21:AC21"/>
    <mergeCell ref="AD21:AF21"/>
    <mergeCell ref="AG21:AJ21"/>
    <mergeCell ref="CV23:DE23"/>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CV22:DE22"/>
    <mergeCell ref="A24:O24"/>
    <mergeCell ref="P24:AC24"/>
    <mergeCell ref="AD24:AF24"/>
    <mergeCell ref="AG24:AJ24"/>
    <mergeCell ref="AK24:AP24"/>
    <mergeCell ref="AQ24:AX24"/>
    <mergeCell ref="BW25:CD25"/>
    <mergeCell ref="CE25:CM25"/>
    <mergeCell ref="CN25:CU25"/>
    <mergeCell ref="CV25:DE25"/>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AQ26:AX26"/>
    <mergeCell ref="A26:O26"/>
    <mergeCell ref="P26:AC26"/>
    <mergeCell ref="AD26:AF26"/>
    <mergeCell ref="AG26:AJ26"/>
    <mergeCell ref="AK26:AP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6:O36"/>
    <mergeCell ref="P36:AC36"/>
    <mergeCell ref="AD36:AF36"/>
    <mergeCell ref="AG36:AJ36"/>
    <mergeCell ref="AK36:AP36"/>
    <mergeCell ref="AQ36:AX36"/>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CV36:DE36"/>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BO73:BV73"/>
    <mergeCell ref="BW73:CD73"/>
    <mergeCell ref="CE73:CM73"/>
    <mergeCell ref="CN73:CU73"/>
    <mergeCell ref="CV73:DE73"/>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CV72:DE72"/>
    <mergeCell ref="BG72:BN72"/>
    <mergeCell ref="BO72:BV72"/>
    <mergeCell ref="BW72:CD72"/>
    <mergeCell ref="CE72:CM72"/>
    <mergeCell ref="BO75:BV75"/>
    <mergeCell ref="BW75:CD75"/>
    <mergeCell ref="CE75:CM75"/>
    <mergeCell ref="CN75:CU75"/>
    <mergeCell ref="CV75:DE75"/>
    <mergeCell ref="BG75:BN75"/>
    <mergeCell ref="DI72:DQ72"/>
    <mergeCell ref="A73:O73"/>
    <mergeCell ref="P73:AC73"/>
    <mergeCell ref="AD73:AF73"/>
    <mergeCell ref="AG73:AJ73"/>
    <mergeCell ref="AK73:AP73"/>
    <mergeCell ref="AQ73:AX73"/>
    <mergeCell ref="AY73:BF73"/>
    <mergeCell ref="BG73:BN73"/>
    <mergeCell ref="AY72:BF72"/>
    <mergeCell ref="CN72:CU72"/>
    <mergeCell ref="AQ74:AX74"/>
    <mergeCell ref="AY74:BF74"/>
    <mergeCell ref="BG74:BN74"/>
    <mergeCell ref="A75:O75"/>
    <mergeCell ref="P75:AC75"/>
    <mergeCell ref="AD75:AF75"/>
    <mergeCell ref="AG75:AJ75"/>
    <mergeCell ref="AK75:AP75"/>
    <mergeCell ref="AQ75:AX75"/>
    <mergeCell ref="AY75:BF75"/>
    <mergeCell ref="CE74:CM74"/>
    <mergeCell ref="CV74:DE74"/>
    <mergeCell ref="CN74:CU74"/>
    <mergeCell ref="BO74:BV74"/>
    <mergeCell ref="BW74:CD74"/>
    <mergeCell ref="A74:O74"/>
    <mergeCell ref="P74:AC74"/>
    <mergeCell ref="AD74:AF74"/>
    <mergeCell ref="AG74:AJ74"/>
    <mergeCell ref="AK74:AP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AY78:BF78"/>
    <mergeCell ref="BG78:BN78"/>
    <mergeCell ref="A79:O79"/>
    <mergeCell ref="P79:AC79"/>
    <mergeCell ref="AD79:AF79"/>
    <mergeCell ref="AG79:AJ79"/>
    <mergeCell ref="AK79:AP79"/>
    <mergeCell ref="AQ79:AX79"/>
    <mergeCell ref="CE78:CM78"/>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BO77:BV77"/>
    <mergeCell ref="BW77:CD77"/>
    <mergeCell ref="CE77:CM77"/>
    <mergeCell ref="AY79:BF79"/>
    <mergeCell ref="BG79:BN79"/>
    <mergeCell ref="AQ78:AX78"/>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BO81:BV81"/>
    <mergeCell ref="BW81:CD81"/>
    <mergeCell ref="CE81:CM81"/>
    <mergeCell ref="CV80:DE80"/>
    <mergeCell ref="CN80:CU80"/>
    <mergeCell ref="BO80:BV80"/>
    <mergeCell ref="BW80:CD80"/>
    <mergeCell ref="A80:O80"/>
    <mergeCell ref="P80:AC80"/>
    <mergeCell ref="AD80:AF80"/>
    <mergeCell ref="AG80:AJ80"/>
    <mergeCell ref="AK80:AP80"/>
    <mergeCell ref="BO139:BV139"/>
    <mergeCell ref="BW139:CD139"/>
    <mergeCell ref="CE139:CM139"/>
    <mergeCell ref="CN139:CU139"/>
    <mergeCell ref="CV139:DE139"/>
    <mergeCell ref="CV140:DE140"/>
    <mergeCell ref="CN140:CU140"/>
    <mergeCell ref="BO140:BV140"/>
    <mergeCell ref="BW140:CD140"/>
    <mergeCell ref="AY139:BF139"/>
    <mergeCell ref="BG139:BN139"/>
    <mergeCell ref="AQ82:AX82"/>
    <mergeCell ref="A140:O140"/>
    <mergeCell ref="P140:AC140"/>
    <mergeCell ref="AD140:AF140"/>
    <mergeCell ref="AG140:AJ140"/>
    <mergeCell ref="AK140:AP140"/>
    <mergeCell ref="AY82:BF82"/>
    <mergeCell ref="BG82:BN82"/>
    <mergeCell ref="A139:O139"/>
    <mergeCell ref="P139:AC139"/>
    <mergeCell ref="AD139:AF139"/>
    <mergeCell ref="AG139:AJ139"/>
    <mergeCell ref="AK139:AP139"/>
    <mergeCell ref="AQ139:AX139"/>
    <mergeCell ref="CE82:CM82"/>
    <mergeCell ref="A84:O84"/>
    <mergeCell ref="P84:AC84"/>
    <mergeCell ref="AD84:AF84"/>
    <mergeCell ref="AG84:AJ84"/>
    <mergeCell ref="AK84:AP84"/>
    <mergeCell ref="AQ84:AX84"/>
    <mergeCell ref="CN141:CU141"/>
    <mergeCell ref="CV141:DE141"/>
    <mergeCell ref="CV142:DE142"/>
    <mergeCell ref="CN142:CU142"/>
    <mergeCell ref="BO142:BV142"/>
    <mergeCell ref="BW142:CD142"/>
    <mergeCell ref="AY141:BF141"/>
    <mergeCell ref="BG141:BN141"/>
    <mergeCell ref="AQ140:AX140"/>
    <mergeCell ref="A142:O142"/>
    <mergeCell ref="P142:AC142"/>
    <mergeCell ref="AD142:AF142"/>
    <mergeCell ref="AG142:AJ142"/>
    <mergeCell ref="AK142:AP142"/>
    <mergeCell ref="AY140:BF140"/>
    <mergeCell ref="BG140:BN140"/>
    <mergeCell ref="A141:O141"/>
    <mergeCell ref="P141:AC141"/>
    <mergeCell ref="AD141:AF141"/>
    <mergeCell ref="AG141:AJ141"/>
    <mergeCell ref="AK141:AP141"/>
    <mergeCell ref="AQ141:AX141"/>
    <mergeCell ref="CE140:CM140"/>
    <mergeCell ref="AQ142:AX142"/>
    <mergeCell ref="AY142:BF142"/>
    <mergeCell ref="BG142:BN142"/>
    <mergeCell ref="A143:O143"/>
    <mergeCell ref="P143:AC143"/>
    <mergeCell ref="AD143:AF143"/>
    <mergeCell ref="AG143:AJ143"/>
    <mergeCell ref="AK143:AP143"/>
    <mergeCell ref="AQ143:AX143"/>
    <mergeCell ref="CE142:CM142"/>
    <mergeCell ref="BO141:BV141"/>
    <mergeCell ref="BW141:CD141"/>
    <mergeCell ref="CE141:CM141"/>
    <mergeCell ref="CE149:CM149"/>
    <mergeCell ref="A149:O149"/>
    <mergeCell ref="P149:AC149"/>
    <mergeCell ref="AD149:AF149"/>
    <mergeCell ref="AG149:AJ149"/>
    <mergeCell ref="AK149:AP149"/>
    <mergeCell ref="AQ149:AX149"/>
    <mergeCell ref="AY149:BF149"/>
    <mergeCell ref="BG149:BN149"/>
    <mergeCell ref="BO149:BV149"/>
    <mergeCell ref="BO146:BV146"/>
    <mergeCell ref="BW146:CD146"/>
    <mergeCell ref="CE146:CM146"/>
    <mergeCell ref="BO148:BV148"/>
    <mergeCell ref="BW148:CD148"/>
    <mergeCell ref="CE148:CM148"/>
    <mergeCell ref="BG158:BN158"/>
    <mergeCell ref="AQ157:AX157"/>
    <mergeCell ref="AY157:BF157"/>
    <mergeCell ref="BG157:BN157"/>
    <mergeCell ref="BO158:BV158"/>
    <mergeCell ref="A158:O158"/>
    <mergeCell ref="P158:AC158"/>
    <mergeCell ref="AD158:AF158"/>
    <mergeCell ref="AG158:AJ158"/>
    <mergeCell ref="AK158:AP158"/>
    <mergeCell ref="AQ158:AX158"/>
    <mergeCell ref="CN143:CU143"/>
    <mergeCell ref="CV143:DE143"/>
    <mergeCell ref="CV154:DE154"/>
    <mergeCell ref="CN157:CU157"/>
    <mergeCell ref="BO157:BV157"/>
    <mergeCell ref="BW157:CD157"/>
    <mergeCell ref="CE145:CM145"/>
    <mergeCell ref="BO144:BV144"/>
    <mergeCell ref="BW144:CD144"/>
    <mergeCell ref="AY143:BF143"/>
    <mergeCell ref="BG143:BN143"/>
    <mergeCell ref="CN149:CU149"/>
    <mergeCell ref="BG152:BN152"/>
    <mergeCell ref="BO152:BV152"/>
    <mergeCell ref="A153:O153"/>
    <mergeCell ref="P153:AC153"/>
    <mergeCell ref="AD153:AF153"/>
    <mergeCell ref="AG153:AJ153"/>
    <mergeCell ref="BO143:BV143"/>
    <mergeCell ref="BW143:CD143"/>
    <mergeCell ref="CE143:CM143"/>
    <mergeCell ref="CN144:CU144"/>
    <mergeCell ref="CV144:DE144"/>
    <mergeCell ref="CV145:DE145"/>
    <mergeCell ref="CN145:CU145"/>
    <mergeCell ref="BO145:BV145"/>
    <mergeCell ref="BW145:CD145"/>
    <mergeCell ref="CE144:CM144"/>
    <mergeCell ref="BG144:BN144"/>
    <mergeCell ref="A145:O145"/>
    <mergeCell ref="P145:AC145"/>
    <mergeCell ref="AD145:AF145"/>
    <mergeCell ref="AG145:AJ145"/>
    <mergeCell ref="AK145:AP145"/>
    <mergeCell ref="A144:O144"/>
    <mergeCell ref="P144:AC144"/>
    <mergeCell ref="AD144:AF144"/>
    <mergeCell ref="AG144:AJ144"/>
    <mergeCell ref="AK144:AP144"/>
    <mergeCell ref="AQ144:AX144"/>
    <mergeCell ref="AY144:BF144"/>
    <mergeCell ref="CN146:CU146"/>
    <mergeCell ref="CV146:DE146"/>
    <mergeCell ref="CV147:DE147"/>
    <mergeCell ref="CN147:CU147"/>
    <mergeCell ref="BO147:BV147"/>
    <mergeCell ref="BW147:CD147"/>
    <mergeCell ref="AY146:BF146"/>
    <mergeCell ref="BG146:BN146"/>
    <mergeCell ref="AQ145:AX145"/>
    <mergeCell ref="A147:O147"/>
    <mergeCell ref="P147:AC147"/>
    <mergeCell ref="AD147:AF147"/>
    <mergeCell ref="AG147:AJ147"/>
    <mergeCell ref="AK147:AP147"/>
    <mergeCell ref="AY145:BF145"/>
    <mergeCell ref="BG145:BN145"/>
    <mergeCell ref="A146:O146"/>
    <mergeCell ref="P146:AC146"/>
    <mergeCell ref="AD146:AF146"/>
    <mergeCell ref="AG146:AJ146"/>
    <mergeCell ref="AK146:AP146"/>
    <mergeCell ref="AQ146:AX146"/>
    <mergeCell ref="CN148:CU148"/>
    <mergeCell ref="CV148:DE148"/>
    <mergeCell ref="CV159:DE159"/>
    <mergeCell ref="CN159:CU159"/>
    <mergeCell ref="BO159:BV159"/>
    <mergeCell ref="BW159:CD159"/>
    <mergeCell ref="AY148:BF148"/>
    <mergeCell ref="BG148:BN148"/>
    <mergeCell ref="AQ147:AX147"/>
    <mergeCell ref="A159:O159"/>
    <mergeCell ref="P159:AC159"/>
    <mergeCell ref="AD159:AF159"/>
    <mergeCell ref="AG159:AJ159"/>
    <mergeCell ref="AK159:AP159"/>
    <mergeCell ref="AY147:BF147"/>
    <mergeCell ref="BG147:BN147"/>
    <mergeCell ref="A148:O148"/>
    <mergeCell ref="P148:AC148"/>
    <mergeCell ref="AD148:AF148"/>
    <mergeCell ref="AG148:AJ148"/>
    <mergeCell ref="AK148:AP148"/>
    <mergeCell ref="AQ148:AX148"/>
    <mergeCell ref="CE147:CM147"/>
    <mergeCell ref="BW158:CD158"/>
    <mergeCell ref="CE158:CM158"/>
    <mergeCell ref="CN158:CU158"/>
    <mergeCell ref="CV155:DE155"/>
    <mergeCell ref="CV156:DE156"/>
    <mergeCell ref="CV157:DE157"/>
    <mergeCell ref="AY152:BF152"/>
    <mergeCell ref="CV158:DE158"/>
    <mergeCell ref="AY158:BF158"/>
    <mergeCell ref="BO160:BV160"/>
    <mergeCell ref="BW160:CD160"/>
    <mergeCell ref="CE160:CM160"/>
    <mergeCell ref="CN160:CU160"/>
    <mergeCell ref="CV160:DE160"/>
    <mergeCell ref="CV161:DE161"/>
    <mergeCell ref="CN161:CU161"/>
    <mergeCell ref="BO161:BV161"/>
    <mergeCell ref="BW161:CD161"/>
    <mergeCell ref="AY160:BF160"/>
    <mergeCell ref="BG160:BN160"/>
    <mergeCell ref="AQ159:AX159"/>
    <mergeCell ref="A161:O161"/>
    <mergeCell ref="P161:AC161"/>
    <mergeCell ref="AD161:AF161"/>
    <mergeCell ref="AG161:AJ161"/>
    <mergeCell ref="AK161:AP161"/>
    <mergeCell ref="AY159:BF159"/>
    <mergeCell ref="BG159:BN159"/>
    <mergeCell ref="A160:O160"/>
    <mergeCell ref="P160:AC160"/>
    <mergeCell ref="AD160:AF160"/>
    <mergeCell ref="AG160:AJ160"/>
    <mergeCell ref="AK160:AP160"/>
    <mergeCell ref="AQ160:AX160"/>
    <mergeCell ref="CE159:CM159"/>
    <mergeCell ref="CN162:CU162"/>
    <mergeCell ref="CV162:DE162"/>
    <mergeCell ref="CV171:DE171"/>
    <mergeCell ref="CN171:CU171"/>
    <mergeCell ref="BO171:BV171"/>
    <mergeCell ref="BW171:CD171"/>
    <mergeCell ref="AY162:BF162"/>
    <mergeCell ref="BG162:BN162"/>
    <mergeCell ref="AQ161:AX161"/>
    <mergeCell ref="A171:O171"/>
    <mergeCell ref="P171:AC171"/>
    <mergeCell ref="AD171:AF171"/>
    <mergeCell ref="AG171:AJ171"/>
    <mergeCell ref="AK171:AP171"/>
    <mergeCell ref="AY161:BF161"/>
    <mergeCell ref="BG161:BN161"/>
    <mergeCell ref="A162:O162"/>
    <mergeCell ref="P162:AC162"/>
    <mergeCell ref="AD162:AF162"/>
    <mergeCell ref="AG162:AJ162"/>
    <mergeCell ref="AK162:AP162"/>
    <mergeCell ref="AQ162:AX162"/>
    <mergeCell ref="CE161:CM161"/>
    <mergeCell ref="AQ171:AX171"/>
    <mergeCell ref="CN168:CU168"/>
    <mergeCell ref="CV168:DE168"/>
    <mergeCell ref="P169:AC169"/>
    <mergeCell ref="AD169:AF169"/>
    <mergeCell ref="AG169:AJ169"/>
    <mergeCell ref="AK169:AP169"/>
    <mergeCell ref="AQ169:AX169"/>
    <mergeCell ref="AY169:BF169"/>
    <mergeCell ref="A173:O173"/>
    <mergeCell ref="P173:AC173"/>
    <mergeCell ref="AD173:AF173"/>
    <mergeCell ref="AG173:AJ173"/>
    <mergeCell ref="AK173:AP173"/>
    <mergeCell ref="AY171:BF171"/>
    <mergeCell ref="BG171:BN171"/>
    <mergeCell ref="A172:O172"/>
    <mergeCell ref="P172:AC172"/>
    <mergeCell ref="AD172:AF172"/>
    <mergeCell ref="AG172:AJ172"/>
    <mergeCell ref="AK172:AP172"/>
    <mergeCell ref="AQ172:AX172"/>
    <mergeCell ref="CE171:CM171"/>
    <mergeCell ref="BO162:BV162"/>
    <mergeCell ref="BW162:CD162"/>
    <mergeCell ref="CE162:CM162"/>
    <mergeCell ref="AQ173:AX173"/>
    <mergeCell ref="AY173:BF173"/>
    <mergeCell ref="BG173:BN173"/>
    <mergeCell ref="A168:O168"/>
    <mergeCell ref="P168:AC168"/>
    <mergeCell ref="AD168:AF168"/>
    <mergeCell ref="AG168:AJ168"/>
    <mergeCell ref="AK168:AP168"/>
    <mergeCell ref="AQ168:AX168"/>
    <mergeCell ref="AY168:BF168"/>
    <mergeCell ref="BG168:BN168"/>
    <mergeCell ref="BO168:BV168"/>
    <mergeCell ref="BW168:CD168"/>
    <mergeCell ref="CE168:CM168"/>
    <mergeCell ref="A169:O169"/>
    <mergeCell ref="P174:AC174"/>
    <mergeCell ref="AD174:AF174"/>
    <mergeCell ref="AG174:AJ174"/>
    <mergeCell ref="AK174:AP174"/>
    <mergeCell ref="AQ174:AX174"/>
    <mergeCell ref="CE173:CM173"/>
    <mergeCell ref="BO172:BV172"/>
    <mergeCell ref="BW172:CD172"/>
    <mergeCell ref="CE172:CM172"/>
    <mergeCell ref="CN172:CU172"/>
    <mergeCell ref="CV172:DE172"/>
    <mergeCell ref="CV173:DE173"/>
    <mergeCell ref="CN173:CU173"/>
    <mergeCell ref="BO173:BV173"/>
    <mergeCell ref="BW173:CD173"/>
    <mergeCell ref="AY172:BF172"/>
    <mergeCell ref="BG172:BN172"/>
    <mergeCell ref="CV177:DE177"/>
    <mergeCell ref="CV176:DE176"/>
    <mergeCell ref="CN176:CU176"/>
    <mergeCell ref="BO176:BV176"/>
    <mergeCell ref="BW176:CD176"/>
    <mergeCell ref="A177:AF177"/>
    <mergeCell ref="AG177:AJ177"/>
    <mergeCell ref="AK177:AP177"/>
    <mergeCell ref="AQ177:AX177"/>
    <mergeCell ref="AY177:BF177"/>
    <mergeCell ref="AY176:BF176"/>
    <mergeCell ref="BG176:BN176"/>
    <mergeCell ref="BW174:CD174"/>
    <mergeCell ref="CE174:CM174"/>
    <mergeCell ref="CN174:CU174"/>
    <mergeCell ref="BO177:BV177"/>
    <mergeCell ref="BW177:CD177"/>
    <mergeCell ref="CE177:CM177"/>
    <mergeCell ref="CN177:CU177"/>
    <mergeCell ref="BG177:BN177"/>
    <mergeCell ref="CV174:DE174"/>
    <mergeCell ref="A176:O176"/>
    <mergeCell ref="P176:AC176"/>
    <mergeCell ref="AD176:AF176"/>
    <mergeCell ref="AG176:AJ176"/>
    <mergeCell ref="AK176:AP176"/>
    <mergeCell ref="CE176:CM176"/>
    <mergeCell ref="AY174:BF174"/>
    <mergeCell ref="BG174:BN174"/>
    <mergeCell ref="AQ176:AX176"/>
    <mergeCell ref="BO174:BV174"/>
    <mergeCell ref="A174:O174"/>
    <mergeCell ref="AK21:AP21"/>
    <mergeCell ref="AQ21:AX21"/>
    <mergeCell ref="AY21:BF21"/>
    <mergeCell ref="BG21:BN21"/>
    <mergeCell ref="BO21:BV21"/>
    <mergeCell ref="BW21:CD21"/>
    <mergeCell ref="CE21:CM21"/>
    <mergeCell ref="CN21:CU21"/>
    <mergeCell ref="CV21:DE21"/>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CN81:CU81"/>
    <mergeCell ref="CV81:DE81"/>
    <mergeCell ref="CV82:DE82"/>
    <mergeCell ref="CN82:CU82"/>
    <mergeCell ref="BO82:BV82"/>
    <mergeCell ref="BW82:CD82"/>
    <mergeCell ref="AY81:BF81"/>
    <mergeCell ref="BG81:BN81"/>
    <mergeCell ref="AQ80:AX80"/>
    <mergeCell ref="A82:O82"/>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3:O163"/>
    <mergeCell ref="P163:AC163"/>
    <mergeCell ref="AD163:AF163"/>
    <mergeCell ref="AG163:AJ163"/>
    <mergeCell ref="AK163:AP163"/>
    <mergeCell ref="AQ163:AX163"/>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Y163:BF163"/>
    <mergeCell ref="BG163:BN163"/>
    <mergeCell ref="BO163:BV163"/>
    <mergeCell ref="BW163:CD163"/>
    <mergeCell ref="CE163:CM163"/>
    <mergeCell ref="CN163:CU163"/>
    <mergeCell ref="CV163:DE163"/>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00" t="s">
        <v>847</v>
      </c>
      <c r="B1" s="801"/>
      <c r="C1" s="801"/>
      <c r="D1" s="801"/>
      <c r="E1" s="802"/>
    </row>
    <row r="2" spans="1:5" x14ac:dyDescent="0.25">
      <c r="A2" s="156" t="s">
        <v>2</v>
      </c>
      <c r="B2" s="157" t="s">
        <v>561</v>
      </c>
      <c r="C2" s="157" t="s">
        <v>562</v>
      </c>
      <c r="D2" s="158" t="s">
        <v>27</v>
      </c>
      <c r="E2" s="159" t="s">
        <v>563</v>
      </c>
    </row>
    <row r="3" spans="1:5" ht="60" x14ac:dyDescent="0.25">
      <c r="A3" s="160">
        <v>1</v>
      </c>
      <c r="B3" s="30">
        <v>0</v>
      </c>
      <c r="C3" s="26">
        <v>0</v>
      </c>
      <c r="D3" s="28" t="s">
        <v>572</v>
      </c>
      <c r="E3" s="161" t="s">
        <v>1134</v>
      </c>
    </row>
    <row r="4" spans="1:5" ht="30" x14ac:dyDescent="0.25">
      <c r="A4" s="160">
        <v>1</v>
      </c>
      <c r="B4" s="30">
        <v>1</v>
      </c>
      <c r="C4" s="26">
        <v>0</v>
      </c>
      <c r="D4" s="27" t="s">
        <v>573</v>
      </c>
      <c r="E4" s="162" t="s">
        <v>574</v>
      </c>
    </row>
    <row r="5" spans="1:5" ht="30" x14ac:dyDescent="0.25">
      <c r="A5" s="160">
        <v>1</v>
      </c>
      <c r="B5" s="30">
        <v>1</v>
      </c>
      <c r="C5" s="26">
        <v>1</v>
      </c>
      <c r="D5" s="27" t="s">
        <v>575</v>
      </c>
      <c r="E5" s="162" t="s">
        <v>576</v>
      </c>
    </row>
    <row r="6" spans="1:5" x14ac:dyDescent="0.25">
      <c r="A6" s="160">
        <v>1</v>
      </c>
      <c r="B6" s="30">
        <v>1</v>
      </c>
      <c r="C6" s="26">
        <v>2</v>
      </c>
      <c r="D6" s="27" t="s">
        <v>577</v>
      </c>
      <c r="E6" s="162" t="s">
        <v>578</v>
      </c>
    </row>
    <row r="7" spans="1:5" ht="120" x14ac:dyDescent="0.25">
      <c r="A7" s="160">
        <v>1</v>
      </c>
      <c r="B7" s="30">
        <v>2</v>
      </c>
      <c r="C7" s="26">
        <v>0</v>
      </c>
      <c r="D7" s="27" t="s">
        <v>579</v>
      </c>
      <c r="E7" s="162" t="s">
        <v>580</v>
      </c>
    </row>
    <row r="8" spans="1:5" ht="30" x14ac:dyDescent="0.25">
      <c r="A8" s="160">
        <v>1</v>
      </c>
      <c r="B8" s="30">
        <v>2</v>
      </c>
      <c r="C8" s="26">
        <v>1</v>
      </c>
      <c r="D8" s="27" t="s">
        <v>581</v>
      </c>
      <c r="E8" s="162" t="s">
        <v>582</v>
      </c>
    </row>
    <row r="9" spans="1:5" x14ac:dyDescent="0.25">
      <c r="A9" s="160">
        <v>1</v>
      </c>
      <c r="B9" s="30">
        <v>2</v>
      </c>
      <c r="C9" s="26">
        <v>2</v>
      </c>
      <c r="D9" s="27" t="s">
        <v>583</v>
      </c>
      <c r="E9" s="162" t="s">
        <v>584</v>
      </c>
    </row>
    <row r="10" spans="1:5" ht="45" x14ac:dyDescent="0.25">
      <c r="A10" s="160">
        <v>1</v>
      </c>
      <c r="B10" s="30">
        <v>2</v>
      </c>
      <c r="C10" s="26">
        <v>3</v>
      </c>
      <c r="D10" s="27" t="s">
        <v>585</v>
      </c>
      <c r="E10" s="162" t="s">
        <v>586</v>
      </c>
    </row>
    <row r="11" spans="1:5" ht="45" x14ac:dyDescent="0.25">
      <c r="A11" s="160">
        <v>1</v>
      </c>
      <c r="B11" s="30">
        <v>2</v>
      </c>
      <c r="C11" s="26">
        <v>4</v>
      </c>
      <c r="D11" s="27" t="s">
        <v>587</v>
      </c>
      <c r="E11" s="162" t="s">
        <v>588</v>
      </c>
    </row>
    <row r="12" spans="1:5" ht="30" x14ac:dyDescent="0.25">
      <c r="A12" s="160">
        <v>1</v>
      </c>
      <c r="B12" s="30">
        <v>3</v>
      </c>
      <c r="C12" s="26">
        <v>0</v>
      </c>
      <c r="D12" s="163" t="s">
        <v>589</v>
      </c>
      <c r="E12" s="162" t="s">
        <v>590</v>
      </c>
    </row>
    <row r="13" spans="1:5" ht="30" x14ac:dyDescent="0.25">
      <c r="A13" s="160">
        <v>1</v>
      </c>
      <c r="B13" s="30">
        <v>3</v>
      </c>
      <c r="C13" s="26">
        <v>1</v>
      </c>
      <c r="D13" s="164" t="s">
        <v>591</v>
      </c>
      <c r="E13" s="162" t="s">
        <v>592</v>
      </c>
    </row>
    <row r="14" spans="1:5" ht="30" x14ac:dyDescent="0.25">
      <c r="A14" s="160">
        <v>1</v>
      </c>
      <c r="B14" s="30">
        <v>3</v>
      </c>
      <c r="C14" s="26">
        <v>2</v>
      </c>
      <c r="D14" s="164" t="s">
        <v>593</v>
      </c>
      <c r="E14" s="162" t="s">
        <v>594</v>
      </c>
    </row>
    <row r="15" spans="1:5" ht="25.5" x14ac:dyDescent="0.25">
      <c r="A15" s="160">
        <v>1</v>
      </c>
      <c r="B15" s="30">
        <v>3</v>
      </c>
      <c r="C15" s="26">
        <v>3</v>
      </c>
      <c r="D15" s="164" t="s">
        <v>595</v>
      </c>
      <c r="E15" s="162" t="s">
        <v>596</v>
      </c>
    </row>
    <row r="16" spans="1:5" x14ac:dyDescent="0.25">
      <c r="A16" s="160">
        <v>1</v>
      </c>
      <c r="B16" s="30">
        <v>3</v>
      </c>
      <c r="C16" s="26">
        <v>4</v>
      </c>
      <c r="D16" s="164" t="s">
        <v>597</v>
      </c>
      <c r="E16" s="162" t="s">
        <v>598</v>
      </c>
    </row>
    <row r="17" spans="1:5" ht="30" x14ac:dyDescent="0.25">
      <c r="A17" s="160">
        <v>1</v>
      </c>
      <c r="B17" s="30">
        <v>3</v>
      </c>
      <c r="C17" s="26">
        <v>5</v>
      </c>
      <c r="D17" s="164" t="s">
        <v>599</v>
      </c>
      <c r="E17" s="162" t="s">
        <v>600</v>
      </c>
    </row>
    <row r="18" spans="1:5" ht="30" x14ac:dyDescent="0.25">
      <c r="A18" s="160">
        <v>1</v>
      </c>
      <c r="B18" s="30">
        <v>3</v>
      </c>
      <c r="C18" s="26">
        <v>6</v>
      </c>
      <c r="D18" s="164" t="s">
        <v>601</v>
      </c>
      <c r="E18" s="162" t="s">
        <v>602</v>
      </c>
    </row>
    <row r="19" spans="1:5" x14ac:dyDescent="0.25">
      <c r="A19" s="160">
        <v>1</v>
      </c>
      <c r="B19" s="30">
        <v>3</v>
      </c>
      <c r="C19" s="26">
        <v>7</v>
      </c>
      <c r="D19" s="164" t="s">
        <v>603</v>
      </c>
      <c r="E19" s="162" t="s">
        <v>604</v>
      </c>
    </row>
    <row r="20" spans="1:5" x14ac:dyDescent="0.25">
      <c r="A20" s="160">
        <v>1</v>
      </c>
      <c r="B20" s="30">
        <v>3</v>
      </c>
      <c r="C20" s="26">
        <v>8</v>
      </c>
      <c r="D20" s="164" t="s">
        <v>605</v>
      </c>
      <c r="E20" s="162" t="s">
        <v>606</v>
      </c>
    </row>
    <row r="21" spans="1:5" ht="30" x14ac:dyDescent="0.25">
      <c r="A21" s="160">
        <v>1</v>
      </c>
      <c r="B21" s="30">
        <v>3</v>
      </c>
      <c r="C21" s="26">
        <v>9</v>
      </c>
      <c r="D21" s="164" t="s">
        <v>120</v>
      </c>
      <c r="E21" s="162" t="s">
        <v>607</v>
      </c>
    </row>
    <row r="22" spans="1:5" ht="30" x14ac:dyDescent="0.25">
      <c r="A22" s="160">
        <v>1</v>
      </c>
      <c r="B22" s="30">
        <v>4</v>
      </c>
      <c r="C22" s="26">
        <v>0</v>
      </c>
      <c r="D22" s="27" t="s">
        <v>608</v>
      </c>
      <c r="E22" s="162" t="s">
        <v>609</v>
      </c>
    </row>
    <row r="23" spans="1:5" ht="30" x14ac:dyDescent="0.25">
      <c r="A23" s="160">
        <v>1</v>
      </c>
      <c r="B23" s="30">
        <v>4</v>
      </c>
      <c r="C23" s="26">
        <v>1</v>
      </c>
      <c r="D23" s="27" t="s">
        <v>610</v>
      </c>
      <c r="E23" s="162" t="s">
        <v>611</v>
      </c>
    </row>
    <row r="24" spans="1:5" ht="30" x14ac:dyDescent="0.25">
      <c r="A24" s="160">
        <v>1</v>
      </c>
      <c r="B24" s="30">
        <v>5</v>
      </c>
      <c r="C24" s="26">
        <v>0</v>
      </c>
      <c r="D24" s="27" t="s">
        <v>612</v>
      </c>
      <c r="E24" s="162" t="s">
        <v>613</v>
      </c>
    </row>
    <row r="25" spans="1:5" ht="45" x14ac:dyDescent="0.25">
      <c r="A25" s="160">
        <v>1</v>
      </c>
      <c r="B25" s="30">
        <v>5</v>
      </c>
      <c r="C25" s="26">
        <v>1</v>
      </c>
      <c r="D25" s="27" t="s">
        <v>614</v>
      </c>
      <c r="E25" s="162" t="s">
        <v>615</v>
      </c>
    </row>
    <row r="26" spans="1:5" ht="60" x14ac:dyDescent="0.25">
      <c r="A26" s="160">
        <v>1</v>
      </c>
      <c r="B26" s="30">
        <v>5</v>
      </c>
      <c r="C26" s="26">
        <v>2</v>
      </c>
      <c r="D26" s="27" t="s">
        <v>616</v>
      </c>
      <c r="E26" s="162" t="s">
        <v>617</v>
      </c>
    </row>
    <row r="27" spans="1:5" ht="30" x14ac:dyDescent="0.25">
      <c r="A27" s="160">
        <v>1</v>
      </c>
      <c r="B27" s="30">
        <v>6</v>
      </c>
      <c r="C27" s="26">
        <v>0</v>
      </c>
      <c r="D27" s="27" t="s">
        <v>618</v>
      </c>
      <c r="E27" s="162" t="s">
        <v>619</v>
      </c>
    </row>
    <row r="28" spans="1:5" x14ac:dyDescent="0.25">
      <c r="A28" s="160">
        <v>1</v>
      </c>
      <c r="B28" s="30">
        <v>6</v>
      </c>
      <c r="C28" s="26">
        <v>1</v>
      </c>
      <c r="D28" s="27" t="s">
        <v>620</v>
      </c>
      <c r="E28" s="162" t="s">
        <v>621</v>
      </c>
    </row>
    <row r="29" spans="1:5" x14ac:dyDescent="0.25">
      <c r="A29" s="160">
        <v>1</v>
      </c>
      <c r="B29" s="30">
        <v>6</v>
      </c>
      <c r="C29" s="26">
        <v>2</v>
      </c>
      <c r="D29" s="27" t="s">
        <v>622</v>
      </c>
      <c r="E29" s="162" t="s">
        <v>623</v>
      </c>
    </row>
    <row r="30" spans="1:5" ht="38.25" x14ac:dyDescent="0.25">
      <c r="A30" s="160">
        <v>1</v>
      </c>
      <c r="B30" s="30">
        <v>6</v>
      </c>
      <c r="C30" s="26">
        <v>3</v>
      </c>
      <c r="D30" s="27" t="s">
        <v>624</v>
      </c>
      <c r="E30" s="162" t="s">
        <v>625</v>
      </c>
    </row>
    <row r="31" spans="1:5" ht="75" x14ac:dyDescent="0.25">
      <c r="A31" s="160">
        <v>1</v>
      </c>
      <c r="B31" s="30">
        <v>7</v>
      </c>
      <c r="C31" s="26">
        <v>0</v>
      </c>
      <c r="D31" s="27" t="s">
        <v>626</v>
      </c>
      <c r="E31" s="162" t="s">
        <v>627</v>
      </c>
    </row>
    <row r="32" spans="1:5" ht="30" x14ac:dyDescent="0.25">
      <c r="A32" s="160">
        <v>1</v>
      </c>
      <c r="B32" s="30">
        <v>7</v>
      </c>
      <c r="C32" s="26">
        <v>1</v>
      </c>
      <c r="D32" s="27" t="s">
        <v>628</v>
      </c>
      <c r="E32" s="162" t="s">
        <v>629</v>
      </c>
    </row>
    <row r="33" spans="1:5" ht="30" x14ac:dyDescent="0.25">
      <c r="A33" s="160">
        <v>1</v>
      </c>
      <c r="B33" s="30">
        <v>7</v>
      </c>
      <c r="C33" s="26">
        <v>2</v>
      </c>
      <c r="D33" s="27" t="s">
        <v>630</v>
      </c>
      <c r="E33" s="162" t="s">
        <v>631</v>
      </c>
    </row>
    <row r="34" spans="1:5" ht="30" x14ac:dyDescent="0.25">
      <c r="A34" s="160">
        <v>1</v>
      </c>
      <c r="B34" s="30">
        <v>7</v>
      </c>
      <c r="C34" s="26">
        <v>3</v>
      </c>
      <c r="D34" s="27" t="s">
        <v>632</v>
      </c>
      <c r="E34" s="162" t="s">
        <v>633</v>
      </c>
    </row>
    <row r="35" spans="1:5" ht="25.5" x14ac:dyDescent="0.25">
      <c r="A35" s="160">
        <v>1</v>
      </c>
      <c r="B35" s="30">
        <v>7</v>
      </c>
      <c r="C35" s="26">
        <v>4</v>
      </c>
      <c r="D35" s="27" t="s">
        <v>634</v>
      </c>
      <c r="E35" s="162" t="s">
        <v>635</v>
      </c>
    </row>
    <row r="36" spans="1:5" ht="71.25" customHeight="1" x14ac:dyDescent="0.25">
      <c r="A36" s="160">
        <v>1</v>
      </c>
      <c r="B36" s="30">
        <v>8</v>
      </c>
      <c r="C36" s="26">
        <v>0</v>
      </c>
      <c r="D36" s="27" t="s">
        <v>316</v>
      </c>
      <c r="E36" s="162" t="s">
        <v>636</v>
      </c>
    </row>
    <row r="37" spans="1:5" ht="60" x14ac:dyDescent="0.25">
      <c r="A37" s="160">
        <v>1</v>
      </c>
      <c r="B37" s="30">
        <v>8</v>
      </c>
      <c r="C37" s="26">
        <v>1</v>
      </c>
      <c r="D37" s="27" t="s">
        <v>875</v>
      </c>
      <c r="E37" s="162" t="s">
        <v>637</v>
      </c>
    </row>
    <row r="38" spans="1:5" x14ac:dyDescent="0.25">
      <c r="A38" s="160">
        <v>1</v>
      </c>
      <c r="B38" s="30">
        <v>8</v>
      </c>
      <c r="C38" s="26">
        <v>2</v>
      </c>
      <c r="D38" s="27" t="s">
        <v>638</v>
      </c>
      <c r="E38" s="162" t="s">
        <v>639</v>
      </c>
    </row>
    <row r="39" spans="1:5" ht="30" x14ac:dyDescent="0.25">
      <c r="A39" s="160">
        <v>1</v>
      </c>
      <c r="B39" s="30">
        <v>8</v>
      </c>
      <c r="C39" s="26">
        <v>3</v>
      </c>
      <c r="D39" s="27" t="s">
        <v>640</v>
      </c>
      <c r="E39" s="162" t="s">
        <v>641</v>
      </c>
    </row>
    <row r="40" spans="1:5" ht="30" x14ac:dyDescent="0.25">
      <c r="A40" s="160">
        <v>1</v>
      </c>
      <c r="B40" s="30">
        <v>8</v>
      </c>
      <c r="C40" s="26">
        <v>4</v>
      </c>
      <c r="D40" s="27" t="s">
        <v>642</v>
      </c>
      <c r="E40" s="162" t="s">
        <v>643</v>
      </c>
    </row>
    <row r="41" spans="1:5" x14ac:dyDescent="0.25">
      <c r="A41" s="160">
        <v>1</v>
      </c>
      <c r="B41" s="30">
        <v>8</v>
      </c>
      <c r="C41" s="26">
        <v>5</v>
      </c>
      <c r="D41" s="27" t="s">
        <v>120</v>
      </c>
      <c r="E41" s="162" t="s">
        <v>644</v>
      </c>
    </row>
    <row r="42" spans="1:5" ht="45" x14ac:dyDescent="0.25">
      <c r="A42" s="160">
        <v>2</v>
      </c>
      <c r="B42" s="30">
        <v>0</v>
      </c>
      <c r="C42" s="26">
        <v>0</v>
      </c>
      <c r="D42" s="28" t="s">
        <v>645</v>
      </c>
      <c r="E42" s="161" t="s">
        <v>646</v>
      </c>
    </row>
    <row r="43" spans="1:5" ht="75" x14ac:dyDescent="0.25">
      <c r="A43" s="160">
        <v>2</v>
      </c>
      <c r="B43" s="30">
        <v>2</v>
      </c>
      <c r="C43" s="26">
        <v>6</v>
      </c>
      <c r="D43" s="27" t="s">
        <v>647</v>
      </c>
      <c r="E43" s="162" t="s">
        <v>648</v>
      </c>
    </row>
    <row r="44" spans="1:5" ht="45" x14ac:dyDescent="0.25">
      <c r="A44" s="160">
        <v>2</v>
      </c>
      <c r="B44" s="30">
        <v>2</v>
      </c>
      <c r="C44" s="26">
        <v>7</v>
      </c>
      <c r="D44" s="27" t="s">
        <v>649</v>
      </c>
      <c r="E44" s="162" t="s">
        <v>650</v>
      </c>
    </row>
    <row r="45" spans="1:5" ht="75" x14ac:dyDescent="0.25">
      <c r="A45" s="160">
        <v>2</v>
      </c>
      <c r="B45" s="30">
        <v>3</v>
      </c>
      <c r="C45" s="26">
        <v>0</v>
      </c>
      <c r="D45" s="27" t="s">
        <v>651</v>
      </c>
      <c r="E45" s="162" t="s">
        <v>652</v>
      </c>
    </row>
    <row r="46" spans="1:5" ht="45" x14ac:dyDescent="0.25">
      <c r="A46" s="160">
        <v>2</v>
      </c>
      <c r="B46" s="30">
        <v>3</v>
      </c>
      <c r="C46" s="26">
        <v>1</v>
      </c>
      <c r="D46" s="27" t="s">
        <v>653</v>
      </c>
      <c r="E46" s="162" t="s">
        <v>654</v>
      </c>
    </row>
    <row r="47" spans="1:5" ht="30" x14ac:dyDescent="0.25">
      <c r="A47" s="160">
        <v>2</v>
      </c>
      <c r="B47" s="30">
        <v>3</v>
      </c>
      <c r="C47" s="26">
        <v>2</v>
      </c>
      <c r="D47" s="27" t="s">
        <v>655</v>
      </c>
      <c r="E47" s="162" t="s">
        <v>656</v>
      </c>
    </row>
    <row r="48" spans="1:5" ht="30" x14ac:dyDescent="0.25">
      <c r="A48" s="160">
        <v>2</v>
      </c>
      <c r="B48" s="30">
        <v>3</v>
      </c>
      <c r="C48" s="26">
        <v>3</v>
      </c>
      <c r="D48" s="27" t="s">
        <v>657</v>
      </c>
      <c r="E48" s="162" t="s">
        <v>658</v>
      </c>
    </row>
    <row r="49" spans="1:5" ht="60" x14ac:dyDescent="0.25">
      <c r="A49" s="160">
        <v>2</v>
      </c>
      <c r="B49" s="30">
        <v>3</v>
      </c>
      <c r="C49" s="26">
        <v>4</v>
      </c>
      <c r="D49" s="27" t="s">
        <v>659</v>
      </c>
      <c r="E49" s="162" t="s">
        <v>660</v>
      </c>
    </row>
    <row r="50" spans="1:5" ht="45" x14ac:dyDescent="0.25">
      <c r="A50" s="160">
        <v>2</v>
      </c>
      <c r="B50" s="30">
        <v>3</v>
      </c>
      <c r="C50" s="26">
        <v>5</v>
      </c>
      <c r="D50" s="27" t="s">
        <v>661</v>
      </c>
      <c r="E50" s="162" t="s">
        <v>662</v>
      </c>
    </row>
    <row r="51" spans="1:5" ht="36.75" customHeight="1" x14ac:dyDescent="0.25">
      <c r="A51" s="160">
        <v>2</v>
      </c>
      <c r="B51" s="30">
        <v>4</v>
      </c>
      <c r="C51" s="26">
        <v>0</v>
      </c>
      <c r="D51" s="27" t="s">
        <v>663</v>
      </c>
      <c r="E51" s="162" t="s">
        <v>664</v>
      </c>
    </row>
    <row r="52" spans="1:5" ht="75" hidden="1" x14ac:dyDescent="0.25">
      <c r="A52" s="160">
        <v>2</v>
      </c>
      <c r="B52" s="30">
        <v>4</v>
      </c>
      <c r="C52" s="26">
        <v>1</v>
      </c>
      <c r="D52" s="27" t="s">
        <v>665</v>
      </c>
      <c r="E52" s="162" t="s">
        <v>666</v>
      </c>
    </row>
    <row r="53" spans="1:5" ht="60" hidden="1" x14ac:dyDescent="0.25">
      <c r="A53" s="160">
        <v>2</v>
      </c>
      <c r="B53" s="30">
        <v>4</v>
      </c>
      <c r="C53" s="26">
        <v>2</v>
      </c>
      <c r="D53" s="27" t="s">
        <v>667</v>
      </c>
      <c r="E53" s="162" t="s">
        <v>668</v>
      </c>
    </row>
    <row r="54" spans="1:5" ht="30" hidden="1" x14ac:dyDescent="0.25">
      <c r="A54" s="160">
        <v>2</v>
      </c>
      <c r="B54" s="30">
        <v>4</v>
      </c>
      <c r="C54" s="26">
        <v>3</v>
      </c>
      <c r="D54" s="27" t="s">
        <v>669</v>
      </c>
      <c r="E54" s="162" t="s">
        <v>670</v>
      </c>
    </row>
    <row r="55" spans="1:5" ht="30" hidden="1" x14ac:dyDescent="0.25">
      <c r="A55" s="160">
        <v>2</v>
      </c>
      <c r="B55" s="30">
        <v>4</v>
      </c>
      <c r="C55" s="26">
        <v>4</v>
      </c>
      <c r="D55" s="27" t="s">
        <v>671</v>
      </c>
      <c r="E55" s="162" t="s">
        <v>672</v>
      </c>
    </row>
    <row r="56" spans="1:5" ht="45" x14ac:dyDescent="0.25">
      <c r="A56" s="160">
        <v>2</v>
      </c>
      <c r="B56" s="30">
        <v>5</v>
      </c>
      <c r="C56" s="26">
        <v>0</v>
      </c>
      <c r="D56" s="27" t="s">
        <v>673</v>
      </c>
      <c r="E56" s="162" t="s">
        <v>674</v>
      </c>
    </row>
    <row r="57" spans="1:5" ht="30" x14ac:dyDescent="0.25">
      <c r="A57" s="160">
        <v>2</v>
      </c>
      <c r="B57" s="30">
        <v>5</v>
      </c>
      <c r="C57" s="26">
        <v>1</v>
      </c>
      <c r="D57" s="27" t="s">
        <v>675</v>
      </c>
      <c r="E57" s="162" t="s">
        <v>676</v>
      </c>
    </row>
    <row r="58" spans="1:5" ht="30" hidden="1" x14ac:dyDescent="0.25">
      <c r="A58" s="160">
        <v>2</v>
      </c>
      <c r="B58" s="30">
        <v>5</v>
      </c>
      <c r="C58" s="26">
        <v>2</v>
      </c>
      <c r="D58" s="27" t="s">
        <v>677</v>
      </c>
      <c r="E58" s="162" t="s">
        <v>678</v>
      </c>
    </row>
    <row r="59" spans="1:5" ht="30" hidden="1" x14ac:dyDescent="0.25">
      <c r="A59" s="160">
        <v>2</v>
      </c>
      <c r="B59" s="30">
        <v>5</v>
      </c>
      <c r="C59" s="26">
        <v>3</v>
      </c>
      <c r="D59" s="27" t="s">
        <v>679</v>
      </c>
      <c r="E59" s="162" t="s">
        <v>680</v>
      </c>
    </row>
    <row r="60" spans="1:5" ht="30" hidden="1" x14ac:dyDescent="0.25">
      <c r="A60" s="160">
        <v>2</v>
      </c>
      <c r="B60" s="30">
        <v>5</v>
      </c>
      <c r="C60" s="26">
        <v>4</v>
      </c>
      <c r="D60" s="27" t="s">
        <v>681</v>
      </c>
      <c r="E60" s="162" t="s">
        <v>682</v>
      </c>
    </row>
    <row r="61" spans="1:5" ht="45" hidden="1" x14ac:dyDescent="0.25">
      <c r="A61" s="160">
        <v>2</v>
      </c>
      <c r="B61" s="30">
        <v>5</v>
      </c>
      <c r="C61" s="26">
        <v>5</v>
      </c>
      <c r="D61" s="27" t="s">
        <v>683</v>
      </c>
      <c r="E61" s="162" t="s">
        <v>684</v>
      </c>
    </row>
    <row r="62" spans="1:5" ht="90" x14ac:dyDescent="0.25">
      <c r="A62" s="160">
        <v>2</v>
      </c>
      <c r="B62" s="30">
        <v>5</v>
      </c>
      <c r="C62" s="26">
        <v>6</v>
      </c>
      <c r="D62" s="27" t="s">
        <v>685</v>
      </c>
      <c r="E62" s="162" t="s">
        <v>686</v>
      </c>
    </row>
    <row r="63" spans="1:5" ht="75" x14ac:dyDescent="0.25">
      <c r="A63" s="160">
        <v>2</v>
      </c>
      <c r="B63" s="30">
        <v>6</v>
      </c>
      <c r="C63" s="26">
        <v>0</v>
      </c>
      <c r="D63" s="27" t="s">
        <v>687</v>
      </c>
      <c r="E63" s="162" t="s">
        <v>688</v>
      </c>
    </row>
    <row r="64" spans="1:5" ht="30" hidden="1" x14ac:dyDescent="0.25">
      <c r="A64" s="160">
        <v>2</v>
      </c>
      <c r="B64" s="30">
        <v>6</v>
      </c>
      <c r="C64" s="26">
        <v>1</v>
      </c>
      <c r="D64" s="27" t="s">
        <v>689</v>
      </c>
      <c r="E64" s="162" t="s">
        <v>690</v>
      </c>
    </row>
    <row r="65" spans="1:5" ht="30" hidden="1" x14ac:dyDescent="0.25">
      <c r="A65" s="160">
        <v>2</v>
      </c>
      <c r="B65" s="30">
        <v>6</v>
      </c>
      <c r="C65" s="26">
        <v>2</v>
      </c>
      <c r="D65" s="27" t="s">
        <v>691</v>
      </c>
      <c r="E65" s="162" t="s">
        <v>692</v>
      </c>
    </row>
    <row r="66" spans="1:5" ht="75" hidden="1" x14ac:dyDescent="0.25">
      <c r="A66" s="160">
        <v>2</v>
      </c>
      <c r="B66" s="30">
        <v>6</v>
      </c>
      <c r="C66" s="26">
        <v>3</v>
      </c>
      <c r="D66" s="27" t="s">
        <v>693</v>
      </c>
      <c r="E66" s="162" t="s">
        <v>694</v>
      </c>
    </row>
    <row r="67" spans="1:5" ht="45" hidden="1" x14ac:dyDescent="0.25">
      <c r="A67" s="160">
        <v>2</v>
      </c>
      <c r="B67" s="30">
        <v>6</v>
      </c>
      <c r="C67" s="26">
        <v>4</v>
      </c>
      <c r="D67" s="27" t="s">
        <v>695</v>
      </c>
      <c r="E67" s="162" t="s">
        <v>696</v>
      </c>
    </row>
    <row r="68" spans="1:5" ht="30" x14ac:dyDescent="0.25">
      <c r="A68" s="160">
        <v>2</v>
      </c>
      <c r="B68" s="30">
        <v>6</v>
      </c>
      <c r="C68" s="26">
        <v>5</v>
      </c>
      <c r="D68" s="27" t="s">
        <v>697</v>
      </c>
      <c r="E68" s="162" t="s">
        <v>698</v>
      </c>
    </row>
    <row r="69" spans="1:5" ht="75" x14ac:dyDescent="0.25">
      <c r="A69" s="160">
        <v>2</v>
      </c>
      <c r="B69" s="30">
        <v>6</v>
      </c>
      <c r="C69" s="26">
        <v>6</v>
      </c>
      <c r="D69" s="27" t="s">
        <v>699</v>
      </c>
      <c r="E69" s="162" t="s">
        <v>700</v>
      </c>
    </row>
    <row r="70" spans="1:5" x14ac:dyDescent="0.25">
      <c r="A70" s="160">
        <v>2</v>
      </c>
      <c r="B70" s="30">
        <v>6</v>
      </c>
      <c r="C70" s="26">
        <v>7</v>
      </c>
      <c r="D70" s="27" t="s">
        <v>701</v>
      </c>
      <c r="E70" s="162" t="s">
        <v>702</v>
      </c>
    </row>
    <row r="71" spans="1:5" ht="45" x14ac:dyDescent="0.25">
      <c r="A71" s="160">
        <v>2</v>
      </c>
      <c r="B71" s="30">
        <v>6</v>
      </c>
      <c r="C71" s="26">
        <v>8</v>
      </c>
      <c r="D71" s="27" t="s">
        <v>703</v>
      </c>
      <c r="E71" s="162" t="s">
        <v>704</v>
      </c>
    </row>
    <row r="72" spans="1:5" ht="75" x14ac:dyDescent="0.25">
      <c r="A72" s="160">
        <v>2</v>
      </c>
      <c r="B72" s="30">
        <v>6</v>
      </c>
      <c r="C72" s="26">
        <v>9</v>
      </c>
      <c r="D72" s="27" t="s">
        <v>705</v>
      </c>
      <c r="E72" s="162" t="s">
        <v>706</v>
      </c>
    </row>
    <row r="73" spans="1:5" x14ac:dyDescent="0.25">
      <c r="A73" s="160">
        <v>2</v>
      </c>
      <c r="B73" s="30">
        <v>7</v>
      </c>
      <c r="C73" s="26">
        <v>0</v>
      </c>
      <c r="D73" s="27" t="s">
        <v>707</v>
      </c>
      <c r="E73" s="162" t="s">
        <v>708</v>
      </c>
    </row>
    <row r="74" spans="1:5" x14ac:dyDescent="0.25">
      <c r="A74" s="165">
        <v>2</v>
      </c>
      <c r="B74" s="166">
        <v>7</v>
      </c>
      <c r="C74" s="167">
        <v>1</v>
      </c>
      <c r="D74" s="168" t="s">
        <v>709</v>
      </c>
      <c r="E74" s="169"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827"/>
  <sheetViews>
    <sheetView topLeftCell="A148" zoomScale="90" zoomScaleNormal="90" workbookViewId="0">
      <selection activeCell="C92" sqref="C92"/>
    </sheetView>
  </sheetViews>
  <sheetFormatPr baseColWidth="10" defaultColWidth="0" defaultRowHeight="36.75" customHeight="1" x14ac:dyDescent="0.25"/>
  <cols>
    <col min="1" max="1" width="7.5703125" style="43" customWidth="1"/>
    <col min="2" max="2" width="82.42578125" style="44" customWidth="1"/>
    <col min="3" max="3" width="21.7109375" style="63" customWidth="1"/>
    <col min="4" max="16384" width="0" style="42" hidden="1"/>
  </cols>
  <sheetData>
    <row r="1" spans="1:7" ht="53.25" customHeight="1" x14ac:dyDescent="0.25">
      <c r="A1" s="574" t="s">
        <v>911</v>
      </c>
      <c r="B1" s="575"/>
      <c r="C1" s="575"/>
    </row>
    <row r="2" spans="1:7" s="67" customFormat="1" ht="28.5" customHeight="1" x14ac:dyDescent="0.25">
      <c r="A2" s="582" t="s">
        <v>1172</v>
      </c>
      <c r="B2" s="583"/>
      <c r="C2" s="583"/>
      <c r="D2" s="583"/>
      <c r="E2" s="583"/>
      <c r="F2" s="583"/>
      <c r="G2" s="584"/>
    </row>
    <row r="3" spans="1:7" s="72" customFormat="1" ht="22.5" customHeight="1" x14ac:dyDescent="0.25">
      <c r="A3" s="576" t="s">
        <v>104</v>
      </c>
      <c r="B3" s="578" t="s">
        <v>3</v>
      </c>
      <c r="C3" s="580" t="s">
        <v>105</v>
      </c>
      <c r="D3" s="125"/>
    </row>
    <row r="4" spans="1:7" s="72" customFormat="1" ht="15" customHeight="1" x14ac:dyDescent="0.25">
      <c r="A4" s="577"/>
      <c r="B4" s="579"/>
      <c r="C4" s="581"/>
      <c r="D4" s="125"/>
    </row>
    <row r="5" spans="1:7" s="72" customFormat="1" ht="3.75" customHeight="1" x14ac:dyDescent="0.25">
      <c r="A5" s="208"/>
      <c r="B5" s="209"/>
      <c r="C5" s="210"/>
      <c r="D5" s="125"/>
    </row>
    <row r="6" spans="1:7" s="73" customFormat="1" ht="25.5" customHeight="1" x14ac:dyDescent="0.25">
      <c r="A6" s="211">
        <v>1</v>
      </c>
      <c r="B6" s="212" t="s">
        <v>7</v>
      </c>
      <c r="C6" s="263">
        <f>SUM(C7+C14+C24+C25+C26+C27+C28+C34+C35)</f>
        <v>10960314</v>
      </c>
      <c r="D6" s="126"/>
    </row>
    <row r="7" spans="1:7" s="185" customFormat="1" ht="25.5" customHeight="1" x14ac:dyDescent="0.25">
      <c r="A7" s="311">
        <v>1.1000000000000001</v>
      </c>
      <c r="B7" s="312" t="s">
        <v>106</v>
      </c>
      <c r="C7" s="313">
        <f>SUM(C8)</f>
        <v>697028</v>
      </c>
      <c r="D7" s="184"/>
    </row>
    <row r="8" spans="1:7" s="203" customFormat="1" ht="25.5" customHeight="1" x14ac:dyDescent="0.25">
      <c r="A8" s="256" t="s">
        <v>930</v>
      </c>
      <c r="B8" s="257" t="s">
        <v>931</v>
      </c>
      <c r="C8" s="266">
        <f>SUM(C9:C13)</f>
        <v>697028</v>
      </c>
      <c r="D8" s="202"/>
    </row>
    <row r="9" spans="1:7" s="203" customFormat="1" ht="25.5" customHeight="1" x14ac:dyDescent="0.25">
      <c r="A9" s="256" t="s">
        <v>1228</v>
      </c>
      <c r="B9" s="526" t="s">
        <v>1229</v>
      </c>
      <c r="C9" s="266">
        <v>10000</v>
      </c>
      <c r="D9" s="202"/>
    </row>
    <row r="10" spans="1:7" s="203" customFormat="1" ht="25.5" customHeight="1" x14ac:dyDescent="0.25">
      <c r="A10" s="256" t="s">
        <v>1230</v>
      </c>
      <c r="B10" s="526" t="s">
        <v>1234</v>
      </c>
      <c r="C10" s="266"/>
      <c r="D10" s="202"/>
    </row>
    <row r="11" spans="1:7" s="203" customFormat="1" ht="25.5" customHeight="1" x14ac:dyDescent="0.25">
      <c r="A11" s="256" t="s">
        <v>1231</v>
      </c>
      <c r="B11" s="526" t="s">
        <v>1235</v>
      </c>
      <c r="C11" s="266">
        <v>420000</v>
      </c>
      <c r="D11" s="202"/>
    </row>
    <row r="12" spans="1:7" s="203" customFormat="1" ht="25.5" customHeight="1" x14ac:dyDescent="0.25">
      <c r="A12" s="256" t="s">
        <v>1232</v>
      </c>
      <c r="B12" s="526" t="s">
        <v>1236</v>
      </c>
      <c r="C12" s="266">
        <v>50000</v>
      </c>
      <c r="D12" s="202"/>
    </row>
    <row r="13" spans="1:7" s="203" customFormat="1" ht="25.5" customHeight="1" x14ac:dyDescent="0.25">
      <c r="A13" s="256" t="s">
        <v>1233</v>
      </c>
      <c r="B13" s="526" t="s">
        <v>1237</v>
      </c>
      <c r="C13" s="266">
        <v>217028</v>
      </c>
      <c r="D13" s="202"/>
    </row>
    <row r="14" spans="1:7" s="187" customFormat="1" ht="25.5" customHeight="1" x14ac:dyDescent="0.25">
      <c r="A14" s="311">
        <v>1.2</v>
      </c>
      <c r="B14" s="312" t="s">
        <v>107</v>
      </c>
      <c r="C14" s="313">
        <f>C15+C18+C21</f>
        <v>10003286</v>
      </c>
      <c r="D14" s="186"/>
    </row>
    <row r="15" spans="1:7" s="203" customFormat="1" ht="25.5" customHeight="1" x14ac:dyDescent="0.25">
      <c r="A15" s="256" t="s">
        <v>932</v>
      </c>
      <c r="B15" s="257" t="s">
        <v>933</v>
      </c>
      <c r="C15" s="266">
        <f>C16+C17</f>
        <v>6138286</v>
      </c>
      <c r="D15" s="202"/>
    </row>
    <row r="16" spans="1:7" s="203" customFormat="1" ht="25.5" customHeight="1" x14ac:dyDescent="0.25">
      <c r="A16" s="256" t="s">
        <v>1238</v>
      </c>
      <c r="B16" s="526" t="s">
        <v>1240</v>
      </c>
      <c r="C16" s="266">
        <v>1500000</v>
      </c>
      <c r="D16" s="202"/>
    </row>
    <row r="17" spans="1:4" s="203" customFormat="1" ht="25.5" customHeight="1" x14ac:dyDescent="0.25">
      <c r="A17" s="256" t="s">
        <v>1239</v>
      </c>
      <c r="B17" s="526" t="s">
        <v>1241</v>
      </c>
      <c r="C17" s="266">
        <v>4638286</v>
      </c>
      <c r="D17" s="202"/>
    </row>
    <row r="18" spans="1:4" s="203" customFormat="1" ht="25.5" customHeight="1" x14ac:dyDescent="0.25">
      <c r="A18" s="256" t="s">
        <v>934</v>
      </c>
      <c r="B18" s="257" t="s">
        <v>935</v>
      </c>
      <c r="C18" s="266">
        <f>C19+C20</f>
        <v>3500000</v>
      </c>
      <c r="D18" s="202"/>
    </row>
    <row r="19" spans="1:4" s="203" customFormat="1" ht="25.5" customHeight="1" x14ac:dyDescent="0.25">
      <c r="A19" s="256" t="s">
        <v>1242</v>
      </c>
      <c r="B19" s="526" t="s">
        <v>1244</v>
      </c>
      <c r="C19" s="266">
        <v>3500000</v>
      </c>
      <c r="D19" s="202"/>
    </row>
    <row r="20" spans="1:4" s="203" customFormat="1" ht="25.5" customHeight="1" x14ac:dyDescent="0.25">
      <c r="A20" s="256" t="s">
        <v>1243</v>
      </c>
      <c r="B20" s="526" t="s">
        <v>1245</v>
      </c>
      <c r="C20" s="266"/>
      <c r="D20" s="202"/>
    </row>
    <row r="21" spans="1:4" s="203" customFormat="1" ht="25.5" customHeight="1" x14ac:dyDescent="0.25">
      <c r="A21" s="256" t="s">
        <v>936</v>
      </c>
      <c r="B21" s="257" t="s">
        <v>937</v>
      </c>
      <c r="C21" s="266">
        <f>C22+C23</f>
        <v>365000</v>
      </c>
      <c r="D21" s="202"/>
    </row>
    <row r="22" spans="1:4" s="203" customFormat="1" ht="25.5" customHeight="1" x14ac:dyDescent="0.25">
      <c r="A22" s="256" t="s">
        <v>1246</v>
      </c>
      <c r="B22" s="526" t="s">
        <v>1247</v>
      </c>
      <c r="C22" s="266">
        <v>350000</v>
      </c>
      <c r="D22" s="202"/>
    </row>
    <row r="23" spans="1:4" s="203" customFormat="1" ht="25.5" customHeight="1" x14ac:dyDescent="0.25">
      <c r="A23" s="256" t="s">
        <v>1248</v>
      </c>
      <c r="B23" s="526" t="s">
        <v>1249</v>
      </c>
      <c r="C23" s="266">
        <v>15000</v>
      </c>
      <c r="D23" s="202"/>
    </row>
    <row r="24" spans="1:4" s="189" customFormat="1" ht="30" customHeight="1" x14ac:dyDescent="0.25">
      <c r="A24" s="311">
        <v>1.3</v>
      </c>
      <c r="B24" s="312" t="s">
        <v>108</v>
      </c>
      <c r="C24" s="314"/>
      <c r="D24" s="188"/>
    </row>
    <row r="25" spans="1:4" s="189" customFormat="1" ht="25.5" customHeight="1" x14ac:dyDescent="0.25">
      <c r="A25" s="311">
        <v>1.4</v>
      </c>
      <c r="B25" s="312" t="s">
        <v>109</v>
      </c>
      <c r="C25" s="314"/>
      <c r="D25" s="188"/>
    </row>
    <row r="26" spans="1:4" s="189" customFormat="1" ht="25.5" customHeight="1" x14ac:dyDescent="0.25">
      <c r="A26" s="311">
        <v>1.5</v>
      </c>
      <c r="B26" s="312" t="s">
        <v>110</v>
      </c>
      <c r="C26" s="314"/>
      <c r="D26" s="188"/>
    </row>
    <row r="27" spans="1:4" s="189" customFormat="1" ht="25.5" customHeight="1" x14ac:dyDescent="0.25">
      <c r="A27" s="311">
        <v>1.6</v>
      </c>
      <c r="B27" s="312" t="s">
        <v>111</v>
      </c>
      <c r="C27" s="314"/>
      <c r="D27" s="188"/>
    </row>
    <row r="28" spans="1:4" s="187" customFormat="1" ht="25.5" customHeight="1" x14ac:dyDescent="0.25">
      <c r="A28" s="311">
        <v>1.7</v>
      </c>
      <c r="B28" s="315" t="s">
        <v>112</v>
      </c>
      <c r="C28" s="313">
        <f>SUM(C29:C33)</f>
        <v>260000</v>
      </c>
      <c r="D28" s="186"/>
    </row>
    <row r="29" spans="1:4" s="203" customFormat="1" ht="25.5" customHeight="1" x14ac:dyDescent="0.25">
      <c r="A29" s="256" t="s">
        <v>938</v>
      </c>
      <c r="B29" s="257" t="s">
        <v>939</v>
      </c>
      <c r="C29" s="266">
        <v>150000</v>
      </c>
      <c r="D29" s="202"/>
    </row>
    <row r="30" spans="1:4" s="203" customFormat="1" ht="25.5" customHeight="1" x14ac:dyDescent="0.25">
      <c r="A30" s="256" t="s">
        <v>940</v>
      </c>
      <c r="B30" s="258" t="s">
        <v>941</v>
      </c>
      <c r="C30" s="266">
        <v>75000</v>
      </c>
      <c r="D30" s="202"/>
    </row>
    <row r="31" spans="1:4" s="203" customFormat="1" ht="25.5" customHeight="1" x14ac:dyDescent="0.25">
      <c r="A31" s="256" t="s">
        <v>942</v>
      </c>
      <c r="B31" s="257" t="s">
        <v>943</v>
      </c>
      <c r="C31" s="266"/>
      <c r="D31" s="202"/>
    </row>
    <row r="32" spans="1:4" s="203" customFormat="1" ht="25.5" customHeight="1" x14ac:dyDescent="0.25">
      <c r="A32" s="256" t="s">
        <v>944</v>
      </c>
      <c r="B32" s="257" t="s">
        <v>945</v>
      </c>
      <c r="C32" s="266">
        <v>35000</v>
      </c>
      <c r="D32" s="202"/>
    </row>
    <row r="33" spans="1:4" s="203" customFormat="1" ht="25.5" customHeight="1" x14ac:dyDescent="0.25">
      <c r="A33" s="256" t="s">
        <v>946</v>
      </c>
      <c r="B33" s="257" t="s">
        <v>947</v>
      </c>
      <c r="C33" s="266"/>
      <c r="D33" s="202"/>
    </row>
    <row r="34" spans="1:4" s="185" customFormat="1" ht="25.5" customHeight="1" x14ac:dyDescent="0.25">
      <c r="A34" s="311">
        <v>1.8</v>
      </c>
      <c r="B34" s="312" t="s">
        <v>113</v>
      </c>
      <c r="C34" s="314"/>
      <c r="D34" s="184"/>
    </row>
    <row r="35" spans="1:4" s="185" customFormat="1" ht="25.5" customHeight="1" x14ac:dyDescent="0.25">
      <c r="A35" s="311">
        <v>1.9</v>
      </c>
      <c r="B35" s="316" t="s">
        <v>916</v>
      </c>
      <c r="C35" s="317"/>
      <c r="D35" s="184"/>
    </row>
    <row r="36" spans="1:4" s="76" customFormat="1" ht="25.5" customHeight="1" x14ac:dyDescent="0.25">
      <c r="A36" s="211">
        <v>2</v>
      </c>
      <c r="B36" s="213" t="s">
        <v>15</v>
      </c>
      <c r="C36" s="264">
        <f>SUM(C37:C41)</f>
        <v>0</v>
      </c>
      <c r="D36" s="130"/>
    </row>
    <row r="37" spans="1:4" s="66" customFormat="1" ht="25.5" customHeight="1" x14ac:dyDescent="0.25">
      <c r="A37" s="311">
        <v>2.1</v>
      </c>
      <c r="B37" s="312" t="s">
        <v>114</v>
      </c>
      <c r="C37" s="318"/>
      <c r="D37" s="128"/>
    </row>
    <row r="38" spans="1:4" s="66" customFormat="1" ht="25.5" customHeight="1" x14ac:dyDescent="0.25">
      <c r="A38" s="311">
        <v>2.2000000000000002</v>
      </c>
      <c r="B38" s="312" t="s">
        <v>948</v>
      </c>
      <c r="C38" s="318"/>
      <c r="D38" s="128"/>
    </row>
    <row r="39" spans="1:4" s="66" customFormat="1" ht="25.5" customHeight="1" x14ac:dyDescent="0.25">
      <c r="A39" s="311">
        <v>2.2999999999999998</v>
      </c>
      <c r="B39" s="312" t="s">
        <v>115</v>
      </c>
      <c r="C39" s="318"/>
      <c r="D39" s="128"/>
    </row>
    <row r="40" spans="1:4" s="66" customFormat="1" ht="33" customHeight="1" x14ac:dyDescent="0.25">
      <c r="A40" s="311">
        <v>2.4</v>
      </c>
      <c r="B40" s="312" t="s">
        <v>116</v>
      </c>
      <c r="C40" s="318"/>
      <c r="D40" s="128"/>
    </row>
    <row r="41" spans="1:4" s="66" customFormat="1" ht="25.5" customHeight="1" x14ac:dyDescent="0.25">
      <c r="A41" s="311">
        <v>2.5</v>
      </c>
      <c r="B41" s="312" t="s">
        <v>917</v>
      </c>
      <c r="C41" s="318"/>
      <c r="D41" s="128"/>
    </row>
    <row r="42" spans="1:4" s="76" customFormat="1" ht="25.5" customHeight="1" x14ac:dyDescent="0.25">
      <c r="A42" s="211">
        <v>3</v>
      </c>
      <c r="B42" s="214" t="s">
        <v>16</v>
      </c>
      <c r="C42" s="264">
        <f>SUM(C43:C44)</f>
        <v>0</v>
      </c>
      <c r="D42" s="130"/>
    </row>
    <row r="43" spans="1:4" s="191" customFormat="1" ht="25.5" customHeight="1" x14ac:dyDescent="0.25">
      <c r="A43" s="311">
        <v>3.1</v>
      </c>
      <c r="B43" s="312" t="s">
        <v>117</v>
      </c>
      <c r="C43" s="314"/>
      <c r="D43" s="190"/>
    </row>
    <row r="44" spans="1:4" s="191" customFormat="1" ht="45.6" customHeight="1" x14ac:dyDescent="0.25">
      <c r="A44" s="311">
        <v>3.9</v>
      </c>
      <c r="B44" s="312" t="s">
        <v>1012</v>
      </c>
      <c r="C44" s="314"/>
      <c r="D44" s="190"/>
    </row>
    <row r="45" spans="1:4" s="136" customFormat="1" ht="25.5" customHeight="1" x14ac:dyDescent="0.25">
      <c r="A45" s="211">
        <v>4</v>
      </c>
      <c r="B45" s="215" t="s">
        <v>118</v>
      </c>
      <c r="C45" s="264">
        <f>SUM(C46+C60+C113+C119+C124)</f>
        <v>14352799</v>
      </c>
      <c r="D45" s="135"/>
    </row>
    <row r="46" spans="1:4" s="193" customFormat="1" ht="33.6" customHeight="1" x14ac:dyDescent="0.25">
      <c r="A46" s="311">
        <v>4.0999999999999996</v>
      </c>
      <c r="B46" s="77" t="s">
        <v>119</v>
      </c>
      <c r="C46" s="313">
        <f>C47+C50+C52+C56</f>
        <v>1890000</v>
      </c>
      <c r="D46" s="192"/>
    </row>
    <row r="47" spans="1:4" s="205" customFormat="1" ht="25.5" customHeight="1" x14ac:dyDescent="0.25">
      <c r="A47" s="256" t="s">
        <v>949</v>
      </c>
      <c r="B47" s="257" t="s">
        <v>950</v>
      </c>
      <c r="C47" s="266">
        <f>C48+C49</f>
        <v>820000</v>
      </c>
      <c r="D47" s="204"/>
    </row>
    <row r="48" spans="1:4" s="205" customFormat="1" ht="25.5" customHeight="1" x14ac:dyDescent="0.25">
      <c r="A48" s="256" t="s">
        <v>1250</v>
      </c>
      <c r="B48" s="526" t="s">
        <v>1251</v>
      </c>
      <c r="C48" s="266">
        <v>20000</v>
      </c>
      <c r="D48" s="204"/>
    </row>
    <row r="49" spans="1:4" s="205" customFormat="1" ht="25.5" customHeight="1" x14ac:dyDescent="0.25">
      <c r="A49" s="256" t="s">
        <v>1252</v>
      </c>
      <c r="B49" s="526" t="s">
        <v>1253</v>
      </c>
      <c r="C49" s="266">
        <v>800000</v>
      </c>
      <c r="D49" s="204"/>
    </row>
    <row r="50" spans="1:4" s="205" customFormat="1" ht="25.5" customHeight="1" x14ac:dyDescent="0.25">
      <c r="A50" s="256" t="s">
        <v>1254</v>
      </c>
      <c r="B50" s="257" t="s">
        <v>1255</v>
      </c>
      <c r="C50" s="266">
        <f>C51</f>
        <v>500000</v>
      </c>
      <c r="D50" s="204"/>
    </row>
    <row r="51" spans="1:4" s="205" customFormat="1" ht="25.5" customHeight="1" x14ac:dyDescent="0.25">
      <c r="A51" s="256" t="s">
        <v>1256</v>
      </c>
      <c r="B51" s="526" t="s">
        <v>1257</v>
      </c>
      <c r="C51" s="266">
        <v>500000</v>
      </c>
      <c r="D51" s="204"/>
    </row>
    <row r="52" spans="1:4" s="205" customFormat="1" ht="25.5" customHeight="1" x14ac:dyDescent="0.25">
      <c r="A52" s="256" t="s">
        <v>1258</v>
      </c>
      <c r="B52" s="257" t="s">
        <v>1259</v>
      </c>
      <c r="C52" s="266">
        <f>C53+C54+C55</f>
        <v>470000</v>
      </c>
      <c r="D52" s="204"/>
    </row>
    <row r="53" spans="1:4" s="205" customFormat="1" ht="25.5" customHeight="1" x14ac:dyDescent="0.25">
      <c r="A53" s="256" t="s">
        <v>1260</v>
      </c>
      <c r="B53" s="526" t="s">
        <v>1263</v>
      </c>
      <c r="C53" s="266">
        <v>120000</v>
      </c>
      <c r="D53" s="204"/>
    </row>
    <row r="54" spans="1:4" s="205" customFormat="1" ht="25.5" customHeight="1" x14ac:dyDescent="0.25">
      <c r="A54" s="256" t="s">
        <v>1261</v>
      </c>
      <c r="B54" s="526" t="s">
        <v>1264</v>
      </c>
      <c r="C54" s="266">
        <v>350000</v>
      </c>
      <c r="D54" s="204"/>
    </row>
    <row r="55" spans="1:4" s="205" customFormat="1" ht="25.5" customHeight="1" x14ac:dyDescent="0.25">
      <c r="A55" s="256" t="s">
        <v>1262</v>
      </c>
      <c r="B55" s="526" t="s">
        <v>1265</v>
      </c>
      <c r="C55" s="266"/>
      <c r="D55" s="204"/>
    </row>
    <row r="56" spans="1:4" s="205" customFormat="1" ht="35.25" customHeight="1" x14ac:dyDescent="0.25">
      <c r="A56" s="256" t="s">
        <v>951</v>
      </c>
      <c r="B56" s="257" t="s">
        <v>952</v>
      </c>
      <c r="C56" s="266">
        <f>C57+C58</f>
        <v>100000</v>
      </c>
      <c r="D56" s="204"/>
    </row>
    <row r="57" spans="1:4" s="205" customFormat="1" ht="35.25" customHeight="1" x14ac:dyDescent="0.25">
      <c r="A57" s="256" t="s">
        <v>1266</v>
      </c>
      <c r="B57" s="526" t="s">
        <v>1268</v>
      </c>
      <c r="C57" s="266">
        <v>100000</v>
      </c>
      <c r="D57" s="204"/>
    </row>
    <row r="58" spans="1:4" s="205" customFormat="1" ht="35.25" customHeight="1" x14ac:dyDescent="0.25">
      <c r="A58" s="256" t="s">
        <v>1267</v>
      </c>
      <c r="B58" s="526" t="s">
        <v>1269</v>
      </c>
      <c r="C58" s="266"/>
      <c r="D58" s="204"/>
    </row>
    <row r="59" spans="1:4" s="195" customFormat="1" ht="25.5" customHeight="1" x14ac:dyDescent="0.25">
      <c r="A59" s="311">
        <v>4.2</v>
      </c>
      <c r="B59" s="312" t="s">
        <v>918</v>
      </c>
      <c r="C59" s="265"/>
      <c r="D59" s="194"/>
    </row>
    <row r="60" spans="1:4" s="199" customFormat="1" ht="25.5" customHeight="1" x14ac:dyDescent="0.25">
      <c r="A60" s="319">
        <v>4.3</v>
      </c>
      <c r="B60" s="320" t="s">
        <v>121</v>
      </c>
      <c r="C60" s="321">
        <f>C61+C65+C69+C73+C76+C80+C82+C83+C87+C90+C98+C102+C103+C106</f>
        <v>11072799</v>
      </c>
      <c r="D60" s="198"/>
    </row>
    <row r="61" spans="1:4" s="197" customFormat="1" ht="16.149999999999999" customHeight="1" x14ac:dyDescent="0.25">
      <c r="A61" s="259" t="s">
        <v>953</v>
      </c>
      <c r="B61" s="260" t="s">
        <v>954</v>
      </c>
      <c r="C61" s="528">
        <f>C62+C63+C64</f>
        <v>1280000</v>
      </c>
      <c r="D61" s="196"/>
    </row>
    <row r="62" spans="1:4" s="197" customFormat="1" ht="16.149999999999999" customHeight="1" x14ac:dyDescent="0.25">
      <c r="A62" s="259" t="s">
        <v>1270</v>
      </c>
      <c r="B62" s="527" t="s">
        <v>1273</v>
      </c>
      <c r="C62" s="271">
        <v>550000</v>
      </c>
      <c r="D62" s="196"/>
    </row>
    <row r="63" spans="1:4" s="197" customFormat="1" ht="16.149999999999999" customHeight="1" x14ac:dyDescent="0.25">
      <c r="A63" s="259" t="s">
        <v>1271</v>
      </c>
      <c r="B63" s="527" t="s">
        <v>1274</v>
      </c>
      <c r="C63" s="271">
        <v>550000</v>
      </c>
      <c r="D63" s="196"/>
    </row>
    <row r="64" spans="1:4" s="197" customFormat="1" ht="16.149999999999999" customHeight="1" x14ac:dyDescent="0.25">
      <c r="A64" s="259" t="s">
        <v>1272</v>
      </c>
      <c r="B64" s="527" t="s">
        <v>1275</v>
      </c>
      <c r="C64" s="271">
        <v>180000</v>
      </c>
      <c r="D64" s="196"/>
    </row>
    <row r="65" spans="1:4" s="78" customFormat="1" ht="19.149999999999999" customHeight="1" x14ac:dyDescent="0.25">
      <c r="A65" s="256" t="s">
        <v>955</v>
      </c>
      <c r="B65" s="257" t="s">
        <v>956</v>
      </c>
      <c r="C65" s="529">
        <f>C66+C67+C68</f>
        <v>82000</v>
      </c>
      <c r="D65" s="131"/>
    </row>
    <row r="66" spans="1:4" s="78" customFormat="1" ht="19.149999999999999" customHeight="1" x14ac:dyDescent="0.25">
      <c r="A66" s="256" t="s">
        <v>1276</v>
      </c>
      <c r="B66" s="526" t="s">
        <v>1278</v>
      </c>
      <c r="C66" s="266">
        <v>80000</v>
      </c>
      <c r="D66" s="131"/>
    </row>
    <row r="67" spans="1:4" s="78" customFormat="1" ht="19.149999999999999" customHeight="1" x14ac:dyDescent="0.25">
      <c r="A67" s="256" t="s">
        <v>1277</v>
      </c>
      <c r="B67" s="526" t="s">
        <v>1279</v>
      </c>
      <c r="C67" s="266">
        <v>1000</v>
      </c>
      <c r="D67" s="131"/>
    </row>
    <row r="68" spans="1:4" s="78" customFormat="1" ht="19.149999999999999" customHeight="1" x14ac:dyDescent="0.25">
      <c r="A68" s="256" t="s">
        <v>1280</v>
      </c>
      <c r="B68" s="526" t="s">
        <v>1279</v>
      </c>
      <c r="C68" s="266">
        <v>1000</v>
      </c>
      <c r="D68" s="131"/>
    </row>
    <row r="69" spans="1:4" s="74" customFormat="1" ht="16.899999999999999" customHeight="1" x14ac:dyDescent="0.25">
      <c r="A69" s="256" t="s">
        <v>957</v>
      </c>
      <c r="B69" s="257" t="s">
        <v>958</v>
      </c>
      <c r="C69" s="529">
        <f>C70+C71+C72</f>
        <v>98000</v>
      </c>
      <c r="D69" s="127"/>
    </row>
    <row r="70" spans="1:4" s="74" customFormat="1" ht="16.899999999999999" customHeight="1" x14ac:dyDescent="0.25">
      <c r="A70" s="256" t="s">
        <v>1281</v>
      </c>
      <c r="B70" s="526" t="s">
        <v>1284</v>
      </c>
      <c r="C70" s="266">
        <v>90000</v>
      </c>
      <c r="D70" s="127"/>
    </row>
    <row r="71" spans="1:4" s="74" customFormat="1" ht="16.899999999999999" customHeight="1" x14ac:dyDescent="0.25">
      <c r="A71" s="256" t="s">
        <v>1282</v>
      </c>
      <c r="B71" s="526" t="s">
        <v>1285</v>
      </c>
      <c r="C71" s="266">
        <v>3000</v>
      </c>
      <c r="D71" s="127"/>
    </row>
    <row r="72" spans="1:4" s="74" customFormat="1" ht="16.899999999999999" customHeight="1" x14ac:dyDescent="0.25">
      <c r="A72" s="256" t="s">
        <v>1283</v>
      </c>
      <c r="B72" s="526" t="s">
        <v>1286</v>
      </c>
      <c r="C72" s="266">
        <v>5000</v>
      </c>
      <c r="D72" s="127"/>
    </row>
    <row r="73" spans="1:4" s="183" customFormat="1" ht="18.600000000000001" customHeight="1" x14ac:dyDescent="0.25">
      <c r="A73" s="256" t="s">
        <v>959</v>
      </c>
      <c r="B73" s="257" t="s">
        <v>960</v>
      </c>
      <c r="C73" s="529">
        <f>C74+C75</f>
        <v>41000</v>
      </c>
      <c r="D73" s="182"/>
    </row>
    <row r="74" spans="1:4" s="183" customFormat="1" ht="18.600000000000001" customHeight="1" x14ac:dyDescent="0.25">
      <c r="A74" s="256" t="s">
        <v>1287</v>
      </c>
      <c r="B74" s="526" t="s">
        <v>1288</v>
      </c>
      <c r="C74" s="266">
        <v>35000</v>
      </c>
      <c r="D74" s="182"/>
    </row>
    <row r="75" spans="1:4" s="183" customFormat="1" ht="18.600000000000001" customHeight="1" x14ac:dyDescent="0.25">
      <c r="A75" s="256" t="s">
        <v>1290</v>
      </c>
      <c r="B75" s="526" t="s">
        <v>1289</v>
      </c>
      <c r="C75" s="266">
        <v>6000</v>
      </c>
      <c r="D75" s="182"/>
    </row>
    <row r="76" spans="1:4" s="78" customFormat="1" ht="18" customHeight="1" x14ac:dyDescent="0.25">
      <c r="A76" s="256" t="s">
        <v>961</v>
      </c>
      <c r="B76" s="257" t="s">
        <v>962</v>
      </c>
      <c r="C76" s="529">
        <f>C77+C78+C79</f>
        <v>270000</v>
      </c>
      <c r="D76" s="131"/>
    </row>
    <row r="77" spans="1:4" s="78" customFormat="1" ht="18" customHeight="1" x14ac:dyDescent="0.25">
      <c r="A77" s="256" t="s">
        <v>1291</v>
      </c>
      <c r="B77" s="526" t="s">
        <v>1294</v>
      </c>
      <c r="C77" s="266">
        <v>50000</v>
      </c>
      <c r="D77" s="131"/>
    </row>
    <row r="78" spans="1:4" s="78" customFormat="1" ht="18" customHeight="1" x14ac:dyDescent="0.25">
      <c r="A78" s="256" t="s">
        <v>1292</v>
      </c>
      <c r="B78" s="526" t="s">
        <v>1295</v>
      </c>
      <c r="C78" s="266">
        <v>200000</v>
      </c>
      <c r="D78" s="131"/>
    </row>
    <row r="79" spans="1:4" s="78" customFormat="1" ht="18" customHeight="1" x14ac:dyDescent="0.25">
      <c r="A79" s="256" t="s">
        <v>1293</v>
      </c>
      <c r="B79" s="526" t="s">
        <v>1296</v>
      </c>
      <c r="C79" s="266">
        <v>20000</v>
      </c>
      <c r="D79" s="131"/>
    </row>
    <row r="80" spans="1:4" s="78" customFormat="1" ht="21.6" customHeight="1" x14ac:dyDescent="0.25">
      <c r="A80" s="256" t="s">
        <v>963</v>
      </c>
      <c r="B80" s="257" t="s">
        <v>964</v>
      </c>
      <c r="C80" s="529">
        <f>C81</f>
        <v>15000</v>
      </c>
      <c r="D80" s="131"/>
    </row>
    <row r="81" spans="1:4" s="78" customFormat="1" ht="21.6" customHeight="1" x14ac:dyDescent="0.25">
      <c r="A81" s="256" t="s">
        <v>1297</v>
      </c>
      <c r="B81" s="526" t="s">
        <v>1298</v>
      </c>
      <c r="C81" s="266">
        <v>15000</v>
      </c>
      <c r="D81" s="131"/>
    </row>
    <row r="82" spans="1:4" s="78" customFormat="1" ht="21.6" customHeight="1" x14ac:dyDescent="0.25">
      <c r="A82" s="256" t="s">
        <v>965</v>
      </c>
      <c r="B82" s="257" t="s">
        <v>966</v>
      </c>
      <c r="C82" s="266"/>
      <c r="D82" s="131"/>
    </row>
    <row r="83" spans="1:4" s="78" customFormat="1" ht="20.45" customHeight="1" x14ac:dyDescent="0.25">
      <c r="A83" s="256" t="s">
        <v>967</v>
      </c>
      <c r="B83" s="257" t="s">
        <v>968</v>
      </c>
      <c r="C83" s="529">
        <f>C84+C85+C86</f>
        <v>54000</v>
      </c>
      <c r="D83" s="131"/>
    </row>
    <row r="84" spans="1:4" s="78" customFormat="1" ht="20.45" customHeight="1" x14ac:dyDescent="0.25">
      <c r="A84" s="256" t="s">
        <v>1302</v>
      </c>
      <c r="B84" s="526" t="s">
        <v>1299</v>
      </c>
      <c r="C84" s="266">
        <v>40000</v>
      </c>
      <c r="D84" s="131"/>
    </row>
    <row r="85" spans="1:4" s="78" customFormat="1" ht="20.45" customHeight="1" x14ac:dyDescent="0.25">
      <c r="A85" s="256" t="s">
        <v>1303</v>
      </c>
      <c r="B85" s="526" t="s">
        <v>1300</v>
      </c>
      <c r="C85" s="266">
        <v>7000</v>
      </c>
      <c r="D85" s="131"/>
    </row>
    <row r="86" spans="1:4" s="78" customFormat="1" ht="20.45" customHeight="1" x14ac:dyDescent="0.25">
      <c r="A86" s="256" t="s">
        <v>1304</v>
      </c>
      <c r="B86" s="526" t="s">
        <v>1301</v>
      </c>
      <c r="C86" s="266">
        <v>7000</v>
      </c>
      <c r="D86" s="131"/>
    </row>
    <row r="87" spans="1:4" s="78" customFormat="1" ht="21.6" customHeight="1" x14ac:dyDescent="0.25">
      <c r="A87" s="256" t="s">
        <v>969</v>
      </c>
      <c r="B87" s="257" t="s">
        <v>970</v>
      </c>
      <c r="C87" s="529">
        <f>C88+C89</f>
        <v>30000</v>
      </c>
      <c r="D87" s="131"/>
    </row>
    <row r="88" spans="1:4" s="78" customFormat="1" ht="21.6" customHeight="1" x14ac:dyDescent="0.25">
      <c r="A88" s="256" t="s">
        <v>1305</v>
      </c>
      <c r="B88" s="526" t="s">
        <v>1307</v>
      </c>
      <c r="C88" s="266">
        <v>15000</v>
      </c>
      <c r="D88" s="131"/>
    </row>
    <row r="89" spans="1:4" s="78" customFormat="1" ht="21.6" customHeight="1" x14ac:dyDescent="0.25">
      <c r="A89" s="256" t="s">
        <v>1306</v>
      </c>
      <c r="B89" s="526" t="s">
        <v>1308</v>
      </c>
      <c r="C89" s="266">
        <v>15000</v>
      </c>
      <c r="D89" s="131"/>
    </row>
    <row r="90" spans="1:4" s="78" customFormat="1" ht="28.5" customHeight="1" x14ac:dyDescent="0.25">
      <c r="A90" s="256" t="s">
        <v>971</v>
      </c>
      <c r="B90" s="257" t="s">
        <v>1138</v>
      </c>
      <c r="C90" s="529">
        <f>C91+C92+C93+C94+C95+C96+C97</f>
        <v>7120799</v>
      </c>
      <c r="D90" s="131"/>
    </row>
    <row r="91" spans="1:4" s="78" customFormat="1" ht="28.5" customHeight="1" x14ac:dyDescent="0.25">
      <c r="A91" s="256" t="s">
        <v>1309</v>
      </c>
      <c r="B91" s="526" t="s">
        <v>1313</v>
      </c>
      <c r="C91" s="266">
        <v>3870799</v>
      </c>
      <c r="D91" s="131"/>
    </row>
    <row r="92" spans="1:4" s="78" customFormat="1" ht="28.5" customHeight="1" x14ac:dyDescent="0.25">
      <c r="A92" s="256" t="s">
        <v>1310</v>
      </c>
      <c r="B92" s="526" t="s">
        <v>1314</v>
      </c>
      <c r="C92" s="266">
        <v>300000</v>
      </c>
      <c r="D92" s="131"/>
    </row>
    <row r="93" spans="1:4" s="78" customFormat="1" ht="28.5" customHeight="1" x14ac:dyDescent="0.25">
      <c r="A93" s="256" t="s">
        <v>1311</v>
      </c>
      <c r="B93" s="526" t="s">
        <v>1315</v>
      </c>
      <c r="C93" s="266">
        <v>1800000</v>
      </c>
      <c r="D93" s="131"/>
    </row>
    <row r="94" spans="1:4" s="78" customFormat="1" ht="28.5" customHeight="1" x14ac:dyDescent="0.25">
      <c r="A94" s="256" t="s">
        <v>1312</v>
      </c>
      <c r="B94" s="526" t="s">
        <v>1319</v>
      </c>
      <c r="C94" s="266">
        <v>850000</v>
      </c>
      <c r="D94" s="131"/>
    </row>
    <row r="95" spans="1:4" s="78" customFormat="1" ht="28.5" customHeight="1" x14ac:dyDescent="0.25">
      <c r="A95" s="256" t="s">
        <v>1316</v>
      </c>
      <c r="B95" s="526" t="s">
        <v>1320</v>
      </c>
      <c r="C95" s="266">
        <v>250000</v>
      </c>
      <c r="D95" s="131"/>
    </row>
    <row r="96" spans="1:4" s="78" customFormat="1" ht="28.5" customHeight="1" x14ac:dyDescent="0.25">
      <c r="A96" s="256" t="s">
        <v>1317</v>
      </c>
      <c r="B96" s="526" t="s">
        <v>1321</v>
      </c>
      <c r="C96" s="266"/>
      <c r="D96" s="131"/>
    </row>
    <row r="97" spans="1:4" s="78" customFormat="1" ht="17.45" customHeight="1" x14ac:dyDescent="0.25">
      <c r="A97" s="256" t="s">
        <v>1318</v>
      </c>
      <c r="B97" s="526" t="s">
        <v>1322</v>
      </c>
      <c r="C97" s="266">
        <v>50000</v>
      </c>
      <c r="D97" s="131"/>
    </row>
    <row r="98" spans="1:4" s="78" customFormat="1" ht="16.149999999999999" customHeight="1" x14ac:dyDescent="0.25">
      <c r="A98" s="256" t="s">
        <v>972</v>
      </c>
      <c r="B98" s="257" t="s">
        <v>973</v>
      </c>
      <c r="C98" s="529">
        <f>C99+C100+C101</f>
        <v>1770000</v>
      </c>
      <c r="D98" s="131"/>
    </row>
    <row r="99" spans="1:4" s="78" customFormat="1" ht="16.149999999999999" customHeight="1" x14ac:dyDescent="0.25">
      <c r="A99" s="256" t="s">
        <v>1323</v>
      </c>
      <c r="B99" s="526" t="s">
        <v>1327</v>
      </c>
      <c r="C99" s="266">
        <v>220000</v>
      </c>
      <c r="D99" s="131"/>
    </row>
    <row r="100" spans="1:4" s="78" customFormat="1" ht="16.149999999999999" customHeight="1" x14ac:dyDescent="0.25">
      <c r="A100" s="256" t="s">
        <v>1324</v>
      </c>
      <c r="B100" s="526" t="s">
        <v>1326</v>
      </c>
      <c r="C100" s="266">
        <v>1500000</v>
      </c>
      <c r="D100" s="131"/>
    </row>
    <row r="101" spans="1:4" s="78" customFormat="1" ht="16.149999999999999" customHeight="1" x14ac:dyDescent="0.25">
      <c r="A101" s="256" t="s">
        <v>1325</v>
      </c>
      <c r="B101" s="526" t="s">
        <v>1328</v>
      </c>
      <c r="C101" s="266">
        <v>50000</v>
      </c>
      <c r="D101" s="131"/>
    </row>
    <row r="102" spans="1:4" s="74" customFormat="1" ht="21.6" customHeight="1" x14ac:dyDescent="0.25">
      <c r="A102" s="256" t="s">
        <v>974</v>
      </c>
      <c r="B102" s="257" t="s">
        <v>975</v>
      </c>
      <c r="C102" s="266"/>
      <c r="D102" s="127"/>
    </row>
    <row r="103" spans="1:4" s="185" customFormat="1" ht="26.45" customHeight="1" x14ac:dyDescent="0.25">
      <c r="A103" s="256" t="s">
        <v>976</v>
      </c>
      <c r="B103" s="257" t="s">
        <v>977</v>
      </c>
      <c r="C103" s="529">
        <f>C104+C105</f>
        <v>133000</v>
      </c>
      <c r="D103" s="184"/>
    </row>
    <row r="104" spans="1:4" s="185" customFormat="1" ht="26.45" customHeight="1" x14ac:dyDescent="0.25">
      <c r="A104" s="256" t="s">
        <v>1329</v>
      </c>
      <c r="B104" s="526" t="s">
        <v>1331</v>
      </c>
      <c r="C104" s="266">
        <v>125000</v>
      </c>
      <c r="D104" s="184"/>
    </row>
    <row r="105" spans="1:4" s="185" customFormat="1" ht="26.45" customHeight="1" x14ac:dyDescent="0.25">
      <c r="A105" s="256" t="s">
        <v>1330</v>
      </c>
      <c r="B105" s="526" t="s">
        <v>1332</v>
      </c>
      <c r="C105" s="266">
        <v>8000</v>
      </c>
      <c r="D105" s="184"/>
    </row>
    <row r="106" spans="1:4" s="78" customFormat="1" ht="24" customHeight="1" x14ac:dyDescent="0.25">
      <c r="A106" s="256" t="s">
        <v>978</v>
      </c>
      <c r="B106" s="257" t="s">
        <v>979</v>
      </c>
      <c r="C106" s="529">
        <f>C107+C108+C109+C110+C111+C112</f>
        <v>179000</v>
      </c>
      <c r="D106" s="131"/>
    </row>
    <row r="107" spans="1:4" s="78" customFormat="1" ht="24" customHeight="1" x14ac:dyDescent="0.25">
      <c r="A107" s="256" t="s">
        <v>1333</v>
      </c>
      <c r="B107" s="526" t="s">
        <v>1338</v>
      </c>
      <c r="C107" s="266">
        <v>2000</v>
      </c>
      <c r="D107" s="131"/>
    </row>
    <row r="108" spans="1:4" s="78" customFormat="1" ht="24" customHeight="1" x14ac:dyDescent="0.25">
      <c r="A108" s="256" t="s">
        <v>1334</v>
      </c>
      <c r="B108" s="526" t="s">
        <v>1339</v>
      </c>
      <c r="C108" s="266">
        <v>35000</v>
      </c>
      <c r="D108" s="131"/>
    </row>
    <row r="109" spans="1:4" s="78" customFormat="1" ht="24" customHeight="1" x14ac:dyDescent="0.25">
      <c r="A109" s="256" t="s">
        <v>1335</v>
      </c>
      <c r="B109" s="526" t="s">
        <v>1340</v>
      </c>
      <c r="C109" s="266">
        <v>2000</v>
      </c>
      <c r="D109" s="131"/>
    </row>
    <row r="110" spans="1:4" s="78" customFormat="1" ht="24" customHeight="1" x14ac:dyDescent="0.25">
      <c r="A110" s="256" t="s">
        <v>1336</v>
      </c>
      <c r="B110" s="526" t="s">
        <v>1341</v>
      </c>
      <c r="C110" s="266">
        <v>35000</v>
      </c>
      <c r="D110" s="131"/>
    </row>
    <row r="111" spans="1:4" s="78" customFormat="1" ht="24" customHeight="1" x14ac:dyDescent="0.25">
      <c r="A111" s="256" t="s">
        <v>1337</v>
      </c>
      <c r="B111" s="526" t="s">
        <v>1342</v>
      </c>
      <c r="C111" s="266">
        <v>40000</v>
      </c>
      <c r="D111" s="131"/>
    </row>
    <row r="112" spans="1:4" s="78" customFormat="1" ht="24" customHeight="1" x14ac:dyDescent="0.25">
      <c r="A112" s="256" t="s">
        <v>1343</v>
      </c>
      <c r="B112" s="526" t="s">
        <v>1344</v>
      </c>
      <c r="C112" s="266">
        <v>65000</v>
      </c>
      <c r="D112" s="131"/>
    </row>
    <row r="113" spans="1:4" s="78" customFormat="1" ht="21" customHeight="1" x14ac:dyDescent="0.25">
      <c r="A113" s="311">
        <v>4.4000000000000004</v>
      </c>
      <c r="B113" s="77" t="s">
        <v>122</v>
      </c>
      <c r="C113" s="314">
        <f>C114</f>
        <v>1245000</v>
      </c>
      <c r="D113" s="131"/>
    </row>
    <row r="114" spans="1:4" s="78" customFormat="1" ht="21" customHeight="1" x14ac:dyDescent="0.25">
      <c r="A114" s="256" t="s">
        <v>1345</v>
      </c>
      <c r="B114" s="530" t="s">
        <v>1346</v>
      </c>
      <c r="C114" s="531">
        <f>C115+C116+C117+C118</f>
        <v>1245000</v>
      </c>
      <c r="D114" s="131"/>
    </row>
    <row r="115" spans="1:4" s="78" customFormat="1" ht="21" customHeight="1" x14ac:dyDescent="0.25">
      <c r="A115" s="256" t="s">
        <v>1347</v>
      </c>
      <c r="B115" s="532" t="s">
        <v>1351</v>
      </c>
      <c r="C115" s="533">
        <v>1200000</v>
      </c>
      <c r="D115" s="131"/>
    </row>
    <row r="116" spans="1:4" s="78" customFormat="1" ht="21" customHeight="1" x14ac:dyDescent="0.25">
      <c r="A116" s="256" t="s">
        <v>1348</v>
      </c>
      <c r="B116" s="532" t="s">
        <v>1352</v>
      </c>
      <c r="C116" s="533">
        <v>35000</v>
      </c>
      <c r="D116" s="131"/>
    </row>
    <row r="117" spans="1:4" s="78" customFormat="1" ht="21" customHeight="1" x14ac:dyDescent="0.25">
      <c r="A117" s="256" t="s">
        <v>1349</v>
      </c>
      <c r="B117" s="532" t="s">
        <v>1353</v>
      </c>
      <c r="C117" s="533">
        <v>10000</v>
      </c>
      <c r="D117" s="131"/>
    </row>
    <row r="118" spans="1:4" s="78" customFormat="1" ht="21" customHeight="1" x14ac:dyDescent="0.25">
      <c r="A118" s="256" t="s">
        <v>1350</v>
      </c>
      <c r="B118" s="532" t="s">
        <v>1354</v>
      </c>
      <c r="C118" s="531"/>
      <c r="D118" s="131"/>
    </row>
    <row r="119" spans="1:4" s="78" customFormat="1" ht="20.45" customHeight="1" x14ac:dyDescent="0.25">
      <c r="A119" s="311">
        <v>4.5</v>
      </c>
      <c r="B119" s="312" t="s">
        <v>1013</v>
      </c>
      <c r="C119" s="313">
        <f>SUM(C120:C123)</f>
        <v>145000</v>
      </c>
      <c r="D119" s="131"/>
    </row>
    <row r="120" spans="1:4" s="78" customFormat="1" ht="19.899999999999999" customHeight="1" x14ac:dyDescent="0.25">
      <c r="A120" s="256" t="s">
        <v>980</v>
      </c>
      <c r="B120" s="257" t="s">
        <v>939</v>
      </c>
      <c r="C120" s="266">
        <v>75000</v>
      </c>
      <c r="D120" s="131"/>
    </row>
    <row r="121" spans="1:4" s="78" customFormat="1" ht="19.149999999999999" customHeight="1" x14ac:dyDescent="0.25">
      <c r="A121" s="256" t="s">
        <v>981</v>
      </c>
      <c r="B121" s="257" t="s">
        <v>941</v>
      </c>
      <c r="C121" s="266">
        <v>45000</v>
      </c>
      <c r="D121" s="131"/>
    </row>
    <row r="122" spans="1:4" s="78" customFormat="1" ht="30.6" customHeight="1" x14ac:dyDescent="0.25">
      <c r="A122" s="256" t="s">
        <v>982</v>
      </c>
      <c r="B122" s="257" t="s">
        <v>943</v>
      </c>
      <c r="C122" s="266"/>
      <c r="D122" s="131"/>
    </row>
    <row r="123" spans="1:4" s="78" customFormat="1" ht="26.45" customHeight="1" x14ac:dyDescent="0.25">
      <c r="A123" s="256" t="s">
        <v>983</v>
      </c>
      <c r="B123" s="257" t="s">
        <v>945</v>
      </c>
      <c r="C123" s="266">
        <v>25000</v>
      </c>
      <c r="D123" s="131"/>
    </row>
    <row r="124" spans="1:4" s="193" customFormat="1" ht="25.9" customHeight="1" x14ac:dyDescent="0.25">
      <c r="A124" s="311">
        <v>4.9000000000000004</v>
      </c>
      <c r="B124" s="312" t="s">
        <v>919</v>
      </c>
      <c r="C124" s="314"/>
      <c r="D124" s="192"/>
    </row>
    <row r="125" spans="1:4" s="78" customFormat="1" ht="24.6" customHeight="1" x14ac:dyDescent="0.25">
      <c r="A125" s="211">
        <v>5</v>
      </c>
      <c r="B125" s="213" t="s">
        <v>19</v>
      </c>
      <c r="C125" s="264">
        <f>SUM(C126+C133)</f>
        <v>800000</v>
      </c>
      <c r="D125" s="131"/>
    </row>
    <row r="126" spans="1:4" s="78" customFormat="1" ht="18.600000000000001" customHeight="1" x14ac:dyDescent="0.25">
      <c r="A126" s="311">
        <v>5.0999999999999996</v>
      </c>
      <c r="B126" s="77" t="s">
        <v>19</v>
      </c>
      <c r="C126" s="313">
        <f>SUM(C127:C129)</f>
        <v>800000</v>
      </c>
      <c r="D126" s="131"/>
    </row>
    <row r="127" spans="1:4" s="78" customFormat="1" ht="21" customHeight="1" x14ac:dyDescent="0.25">
      <c r="A127" s="256" t="s">
        <v>984</v>
      </c>
      <c r="B127" s="257" t="s">
        <v>985</v>
      </c>
      <c r="C127" s="266"/>
      <c r="D127" s="131"/>
    </row>
    <row r="128" spans="1:4" s="193" customFormat="1" ht="23.45" customHeight="1" x14ac:dyDescent="0.25">
      <c r="A128" s="256" t="s">
        <v>986</v>
      </c>
      <c r="B128" s="257" t="s">
        <v>987</v>
      </c>
      <c r="C128" s="266"/>
      <c r="D128" s="192"/>
    </row>
    <row r="129" spans="1:4" s="193" customFormat="1" ht="37.9" customHeight="1" x14ac:dyDescent="0.25">
      <c r="A129" s="256" t="s">
        <v>988</v>
      </c>
      <c r="B129" s="257" t="s">
        <v>989</v>
      </c>
      <c r="C129" s="266">
        <f>C130+C131</f>
        <v>800000</v>
      </c>
      <c r="D129" s="192"/>
    </row>
    <row r="130" spans="1:4" s="193" customFormat="1" ht="37.9" customHeight="1" x14ac:dyDescent="0.25">
      <c r="A130" s="256" t="s">
        <v>1355</v>
      </c>
      <c r="B130" s="526" t="s">
        <v>1357</v>
      </c>
      <c r="C130" s="266">
        <v>100000</v>
      </c>
      <c r="D130" s="192"/>
    </row>
    <row r="131" spans="1:4" s="193" customFormat="1" ht="37.9" customHeight="1" x14ac:dyDescent="0.25">
      <c r="A131" s="256" t="s">
        <v>1356</v>
      </c>
      <c r="B131" s="526" t="s">
        <v>1358</v>
      </c>
      <c r="C131" s="266">
        <v>700000</v>
      </c>
      <c r="D131" s="192"/>
    </row>
    <row r="132" spans="1:4" s="78" customFormat="1" ht="29.45" customHeight="1" x14ac:dyDescent="0.25">
      <c r="A132" s="311">
        <v>5.2</v>
      </c>
      <c r="B132" s="77" t="s">
        <v>920</v>
      </c>
      <c r="C132" s="265"/>
      <c r="D132" s="131"/>
    </row>
    <row r="133" spans="1:4" s="193" customFormat="1" ht="18.600000000000001" customHeight="1" x14ac:dyDescent="0.25">
      <c r="A133" s="311">
        <v>5.9</v>
      </c>
      <c r="B133" s="77" t="s">
        <v>1021</v>
      </c>
      <c r="C133" s="314"/>
      <c r="D133" s="192"/>
    </row>
    <row r="134" spans="1:4" s="78" customFormat="1" ht="20.25" customHeight="1" x14ac:dyDescent="0.25">
      <c r="A134" s="211">
        <v>6</v>
      </c>
      <c r="B134" s="213" t="s">
        <v>20</v>
      </c>
      <c r="C134" s="264">
        <f>SUM(C135+C143+C144+C145)</f>
        <v>475000</v>
      </c>
      <c r="D134" s="131"/>
    </row>
    <row r="135" spans="1:4" s="78" customFormat="1" ht="19.899999999999999" customHeight="1" x14ac:dyDescent="0.25">
      <c r="A135" s="311">
        <v>6.1</v>
      </c>
      <c r="B135" s="77" t="s">
        <v>921</v>
      </c>
      <c r="C135" s="313">
        <f>SUM(C136:C142)</f>
        <v>475000</v>
      </c>
      <c r="D135" s="131"/>
    </row>
    <row r="136" spans="1:4" s="78" customFormat="1" ht="22.15" customHeight="1" x14ac:dyDescent="0.25">
      <c r="A136" s="256" t="s">
        <v>990</v>
      </c>
      <c r="B136" s="257" t="s">
        <v>991</v>
      </c>
      <c r="C136" s="266"/>
      <c r="D136" s="131"/>
    </row>
    <row r="137" spans="1:4" s="78" customFormat="1" ht="19.899999999999999" customHeight="1" x14ac:dyDescent="0.25">
      <c r="A137" s="256" t="s">
        <v>992</v>
      </c>
      <c r="B137" s="257" t="s">
        <v>941</v>
      </c>
      <c r="C137" s="266">
        <v>175000</v>
      </c>
      <c r="D137" s="131"/>
    </row>
    <row r="138" spans="1:4" s="78" customFormat="1" ht="22.15" customHeight="1" x14ac:dyDescent="0.25">
      <c r="A138" s="256" t="s">
        <v>993</v>
      </c>
      <c r="B138" s="257" t="s">
        <v>123</v>
      </c>
      <c r="C138" s="266"/>
      <c r="D138" s="131"/>
    </row>
    <row r="139" spans="1:4" s="78" customFormat="1" ht="22.15" customHeight="1" x14ac:dyDescent="0.25">
      <c r="A139" s="256" t="s">
        <v>994</v>
      </c>
      <c r="B139" s="257" t="s">
        <v>995</v>
      </c>
      <c r="C139" s="266"/>
      <c r="D139" s="131"/>
    </row>
    <row r="140" spans="1:4" s="78" customFormat="1" ht="23.45" customHeight="1" x14ac:dyDescent="0.25">
      <c r="A140" s="256" t="s">
        <v>996</v>
      </c>
      <c r="B140" s="257" t="s">
        <v>997</v>
      </c>
      <c r="C140" s="266">
        <v>300000</v>
      </c>
      <c r="D140" s="131"/>
    </row>
    <row r="141" spans="1:4" s="193" customFormat="1" ht="21" customHeight="1" x14ac:dyDescent="0.25">
      <c r="A141" s="256" t="s">
        <v>998</v>
      </c>
      <c r="B141" s="257" t="s">
        <v>999</v>
      </c>
      <c r="C141" s="266"/>
      <c r="D141" s="192"/>
    </row>
    <row r="142" spans="1:4" s="193" customFormat="1" ht="24.6" customHeight="1" x14ac:dyDescent="0.25">
      <c r="A142" s="256" t="s">
        <v>1000</v>
      </c>
      <c r="B142" s="257" t="s">
        <v>1001</v>
      </c>
      <c r="C142" s="266"/>
      <c r="D142" s="192"/>
    </row>
    <row r="143" spans="1:4" s="193" customFormat="1" ht="24.6" customHeight="1" x14ac:dyDescent="0.25">
      <c r="A143" s="311">
        <v>6.2</v>
      </c>
      <c r="B143" s="77" t="s">
        <v>1002</v>
      </c>
      <c r="C143" s="314"/>
      <c r="D143" s="192"/>
    </row>
    <row r="144" spans="1:4" s="79" customFormat="1" ht="25.5" customHeight="1" x14ac:dyDescent="0.25">
      <c r="A144" s="311">
        <v>6.3</v>
      </c>
      <c r="B144" s="322" t="s">
        <v>1003</v>
      </c>
      <c r="C144" s="317"/>
      <c r="D144" s="132"/>
    </row>
    <row r="145" spans="1:4" s="79" customFormat="1" ht="36.75" customHeight="1" x14ac:dyDescent="0.25">
      <c r="A145" s="311">
        <v>6.9</v>
      </c>
      <c r="B145" s="322" t="s">
        <v>1022</v>
      </c>
      <c r="C145" s="317"/>
      <c r="D145" s="132"/>
    </row>
    <row r="146" spans="1:4" s="79" customFormat="1" ht="36.75" customHeight="1" x14ac:dyDescent="0.25">
      <c r="A146" s="211">
        <v>7</v>
      </c>
      <c r="B146" s="213" t="s">
        <v>922</v>
      </c>
      <c r="C146" s="264">
        <f>SUM(C147:C155)</f>
        <v>0</v>
      </c>
      <c r="D146" s="132"/>
    </row>
    <row r="147" spans="1:4" s="79" customFormat="1" ht="36.75" customHeight="1" x14ac:dyDescent="0.25">
      <c r="A147" s="311">
        <v>7.1</v>
      </c>
      <c r="B147" s="323" t="s">
        <v>1090</v>
      </c>
      <c r="C147" s="317"/>
      <c r="D147" s="132"/>
    </row>
    <row r="148" spans="1:4" s="79" customFormat="1" ht="47.45" customHeight="1" x14ac:dyDescent="0.25">
      <c r="A148" s="311">
        <v>7.2</v>
      </c>
      <c r="B148" s="323" t="s">
        <v>923</v>
      </c>
      <c r="C148" s="317"/>
      <c r="D148" s="132"/>
    </row>
    <row r="149" spans="1:4" s="79" customFormat="1" ht="50.45" customHeight="1" x14ac:dyDescent="0.25">
      <c r="A149" s="311">
        <v>7.3</v>
      </c>
      <c r="B149" s="323" t="s">
        <v>924</v>
      </c>
      <c r="C149" s="317"/>
      <c r="D149" s="132"/>
    </row>
    <row r="150" spans="1:4" s="79" customFormat="1" ht="49.9" customHeight="1" x14ac:dyDescent="0.25">
      <c r="A150" s="311">
        <v>7.4</v>
      </c>
      <c r="B150" s="323" t="s">
        <v>925</v>
      </c>
      <c r="C150" s="317"/>
      <c r="D150" s="132"/>
    </row>
    <row r="151" spans="1:4" s="79" customFormat="1" ht="43.9" customHeight="1" x14ac:dyDescent="0.25">
      <c r="A151" s="311">
        <v>7.5</v>
      </c>
      <c r="B151" s="323" t="s">
        <v>926</v>
      </c>
      <c r="C151" s="317"/>
      <c r="D151" s="132"/>
    </row>
    <row r="152" spans="1:4" s="79" customFormat="1" ht="39.6" customHeight="1" x14ac:dyDescent="0.25">
      <c r="A152" s="311">
        <v>7.6</v>
      </c>
      <c r="B152" s="323" t="s">
        <v>927</v>
      </c>
      <c r="C152" s="317"/>
      <c r="D152" s="132"/>
    </row>
    <row r="153" spans="1:4" s="79" customFormat="1" ht="33.6" customHeight="1" x14ac:dyDescent="0.25">
      <c r="A153" s="311">
        <v>7.7</v>
      </c>
      <c r="B153" s="323" t="s">
        <v>928</v>
      </c>
      <c r="C153" s="317"/>
      <c r="D153" s="132"/>
    </row>
    <row r="154" spans="1:4" s="78" customFormat="1" ht="37.9" customHeight="1" x14ac:dyDescent="0.25">
      <c r="A154" s="311">
        <v>7.8</v>
      </c>
      <c r="B154" s="323" t="s">
        <v>929</v>
      </c>
      <c r="C154" s="317"/>
      <c r="D154" s="131"/>
    </row>
    <row r="155" spans="1:4" s="193" customFormat="1" ht="25.5" customHeight="1" x14ac:dyDescent="0.25">
      <c r="A155" s="311">
        <v>7.9</v>
      </c>
      <c r="B155" s="323" t="s">
        <v>29</v>
      </c>
      <c r="C155" s="317"/>
      <c r="D155" s="192"/>
    </row>
    <row r="156" spans="1:4" s="75" customFormat="1" ht="25.5" customHeight="1" x14ac:dyDescent="0.25">
      <c r="A156" s="211">
        <v>8</v>
      </c>
      <c r="B156" s="216" t="s">
        <v>1137</v>
      </c>
      <c r="C156" s="264">
        <f>SUM(C157+C160+C165+C166+C167)</f>
        <v>88309259</v>
      </c>
      <c r="D156" s="129"/>
    </row>
    <row r="157" spans="1:4" s="75" customFormat="1" ht="25.5" customHeight="1" x14ac:dyDescent="0.25">
      <c r="A157" s="311">
        <v>8.1</v>
      </c>
      <c r="B157" s="77" t="s">
        <v>124</v>
      </c>
      <c r="C157" s="313">
        <f>SUM(C158:C159)</f>
        <v>63200000</v>
      </c>
      <c r="D157" s="129"/>
    </row>
    <row r="158" spans="1:4" s="193" customFormat="1" ht="25.5" customHeight="1" x14ac:dyDescent="0.25">
      <c r="A158" s="256" t="s">
        <v>848</v>
      </c>
      <c r="B158" s="403" t="s">
        <v>125</v>
      </c>
      <c r="C158" s="267">
        <v>62000000</v>
      </c>
      <c r="D158" s="192"/>
    </row>
    <row r="159" spans="1:4" s="75" customFormat="1" ht="25.5" customHeight="1" x14ac:dyDescent="0.25">
      <c r="A159" s="256" t="s">
        <v>1004</v>
      </c>
      <c r="B159" s="403" t="s">
        <v>126</v>
      </c>
      <c r="C159" s="267">
        <v>1200000</v>
      </c>
      <c r="D159" s="129"/>
    </row>
    <row r="160" spans="1:4" s="75" customFormat="1" ht="25.5" customHeight="1" x14ac:dyDescent="0.25">
      <c r="A160" s="311">
        <v>8.1999999999999993</v>
      </c>
      <c r="B160" s="77" t="s">
        <v>127</v>
      </c>
      <c r="C160" s="313">
        <f>SUM(C161:C164)</f>
        <v>25109259</v>
      </c>
      <c r="D160" s="129"/>
    </row>
    <row r="161" spans="1:4" s="75" customFormat="1" ht="25.5" customHeight="1" x14ac:dyDescent="0.25">
      <c r="A161" s="256" t="s">
        <v>849</v>
      </c>
      <c r="B161" s="403" t="s">
        <v>128</v>
      </c>
      <c r="C161" s="267">
        <v>7660590</v>
      </c>
      <c r="D161" s="129"/>
    </row>
    <row r="162" spans="1:4" s="75" customFormat="1" ht="25.5" customHeight="1" x14ac:dyDescent="0.25">
      <c r="A162" s="256" t="s">
        <v>1005</v>
      </c>
      <c r="B162" s="403" t="s">
        <v>129</v>
      </c>
      <c r="C162" s="267"/>
      <c r="D162" s="129"/>
    </row>
    <row r="163" spans="1:4" s="193" customFormat="1" ht="25.5" customHeight="1" x14ac:dyDescent="0.25">
      <c r="A163" s="256" t="s">
        <v>1006</v>
      </c>
      <c r="B163" s="403" t="s">
        <v>130</v>
      </c>
      <c r="C163" s="267">
        <v>17448669</v>
      </c>
      <c r="D163" s="192"/>
    </row>
    <row r="164" spans="1:4" s="193" customFormat="1" ht="25.5" customHeight="1" x14ac:dyDescent="0.25">
      <c r="A164" s="256" t="s">
        <v>1007</v>
      </c>
      <c r="B164" s="403" t="s">
        <v>131</v>
      </c>
      <c r="C164" s="267"/>
      <c r="D164" s="192"/>
    </row>
    <row r="165" spans="1:4" s="193" customFormat="1" ht="25.5" customHeight="1" x14ac:dyDescent="0.25">
      <c r="A165" s="311">
        <v>8.3000000000000007</v>
      </c>
      <c r="B165" s="77" t="s">
        <v>132</v>
      </c>
      <c r="C165" s="314"/>
      <c r="D165" s="192"/>
    </row>
    <row r="166" spans="1:4" s="80" customFormat="1" ht="33.6" customHeight="1" x14ac:dyDescent="0.25">
      <c r="A166" s="311">
        <v>8.4</v>
      </c>
      <c r="B166" s="77" t="s">
        <v>1008</v>
      </c>
      <c r="C166" s="314"/>
      <c r="D166" s="133"/>
    </row>
    <row r="167" spans="1:4" s="201" customFormat="1" ht="23.45" customHeight="1" x14ac:dyDescent="0.25">
      <c r="A167" s="311">
        <v>8.5</v>
      </c>
      <c r="B167" s="77" t="s">
        <v>1009</v>
      </c>
      <c r="C167" s="314"/>
      <c r="D167" s="200"/>
    </row>
    <row r="168" spans="1:4" s="193" customFormat="1" ht="20.45" customHeight="1" x14ac:dyDescent="0.25">
      <c r="A168" s="211">
        <v>9</v>
      </c>
      <c r="B168" s="216" t="s">
        <v>1139</v>
      </c>
      <c r="C168" s="264">
        <f>SUM(C169+C171+C173+C175)</f>
        <v>0</v>
      </c>
      <c r="D168" s="192"/>
    </row>
    <row r="169" spans="1:4" s="201" customFormat="1" ht="22.9" customHeight="1" x14ac:dyDescent="0.25">
      <c r="A169" s="311">
        <v>9.1</v>
      </c>
      <c r="B169" s="77" t="s">
        <v>1140</v>
      </c>
      <c r="C169" s="314"/>
      <c r="D169" s="200"/>
    </row>
    <row r="170" spans="1:4" s="201" customFormat="1" ht="21.6" customHeight="1" x14ac:dyDescent="0.25">
      <c r="A170" s="311">
        <v>9.1999999999999993</v>
      </c>
      <c r="B170" s="316" t="s">
        <v>1014</v>
      </c>
      <c r="C170" s="268"/>
      <c r="D170" s="200"/>
    </row>
    <row r="171" spans="1:4" s="201" customFormat="1" ht="23.45" customHeight="1" x14ac:dyDescent="0.25">
      <c r="A171" s="311">
        <v>9.3000000000000007</v>
      </c>
      <c r="B171" s="77" t="s">
        <v>134</v>
      </c>
      <c r="C171" s="314"/>
      <c r="D171" s="200"/>
    </row>
    <row r="172" spans="1:4" s="201" customFormat="1" ht="26.45" customHeight="1" x14ac:dyDescent="0.25">
      <c r="A172" s="311">
        <v>9.4</v>
      </c>
      <c r="B172" s="322" t="s">
        <v>1015</v>
      </c>
      <c r="C172" s="269"/>
      <c r="D172" s="200"/>
    </row>
    <row r="173" spans="1:4" s="201" customFormat="1" ht="27" customHeight="1" x14ac:dyDescent="0.25">
      <c r="A173" s="311">
        <v>9.5</v>
      </c>
      <c r="B173" s="322" t="s">
        <v>136</v>
      </c>
      <c r="C173" s="324"/>
      <c r="D173" s="200"/>
    </row>
    <row r="174" spans="1:4" s="80" customFormat="1" ht="20.45" customHeight="1" x14ac:dyDescent="0.25">
      <c r="A174" s="311">
        <v>9.6</v>
      </c>
      <c r="B174" s="77" t="s">
        <v>1141</v>
      </c>
      <c r="C174" s="265"/>
      <c r="D174" s="133"/>
    </row>
    <row r="175" spans="1:4" s="201" customFormat="1" ht="22.15" customHeight="1" x14ac:dyDescent="0.25">
      <c r="A175" s="311">
        <v>9.6999999999999993</v>
      </c>
      <c r="B175" s="322" t="s">
        <v>1010</v>
      </c>
      <c r="C175" s="324"/>
      <c r="D175" s="200"/>
    </row>
    <row r="176" spans="1:4" s="201" customFormat="1" ht="25.15" customHeight="1" x14ac:dyDescent="0.25">
      <c r="A176" s="211">
        <v>0</v>
      </c>
      <c r="B176" s="213" t="s">
        <v>25</v>
      </c>
      <c r="C176" s="264">
        <f>SUM(C177+C179)</f>
        <v>0</v>
      </c>
      <c r="D176" s="200"/>
    </row>
    <row r="177" spans="1:4" s="193" customFormat="1" ht="25.9" customHeight="1" x14ac:dyDescent="0.25">
      <c r="A177" s="311">
        <v>0.1</v>
      </c>
      <c r="B177" s="77" t="s">
        <v>137</v>
      </c>
      <c r="C177" s="314"/>
      <c r="D177" s="192"/>
    </row>
    <row r="178" spans="1:4" s="81" customFormat="1" ht="23.45" customHeight="1" x14ac:dyDescent="0.25">
      <c r="A178" s="311">
        <v>0.2</v>
      </c>
      <c r="B178" s="77" t="s">
        <v>138</v>
      </c>
      <c r="C178" s="265"/>
      <c r="D178" s="134"/>
    </row>
    <row r="179" spans="1:4" s="71" customFormat="1" ht="12.75" customHeight="1" x14ac:dyDescent="0.25">
      <c r="A179" s="311">
        <v>0.3</v>
      </c>
      <c r="B179" s="316" t="s">
        <v>1011</v>
      </c>
      <c r="C179" s="317"/>
    </row>
    <row r="180" spans="1:4" ht="12.75" customHeight="1" x14ac:dyDescent="0.25">
      <c r="A180" s="572" t="s">
        <v>139</v>
      </c>
      <c r="B180" s="573"/>
      <c r="C180" s="270">
        <f>SUM(C6+C36+C42+C45+C125+C134+C146+C156+C168+C176)</f>
        <v>114897372</v>
      </c>
    </row>
    <row r="181" spans="1:4" ht="12.75" customHeight="1" x14ac:dyDescent="0.25">
      <c r="A181" s="68"/>
      <c r="B181" s="69"/>
      <c r="C181" s="70"/>
    </row>
    <row r="182" spans="1:4" ht="12.75" customHeight="1" x14ac:dyDescent="0.25"/>
    <row r="183" spans="1:4" ht="12.75" customHeight="1" x14ac:dyDescent="0.25"/>
    <row r="184" spans="1:4" ht="12.75" customHeight="1" x14ac:dyDescent="0.25"/>
    <row r="185" spans="1:4" ht="12.75" customHeight="1" x14ac:dyDescent="0.25"/>
    <row r="186" spans="1:4" ht="12.75" customHeight="1" x14ac:dyDescent="0.25"/>
    <row r="187" spans="1:4" ht="12.75" customHeight="1" x14ac:dyDescent="0.25"/>
    <row r="188" spans="1:4" ht="12.75" customHeight="1" x14ac:dyDescent="0.25"/>
    <row r="189" spans="1:4" ht="12.75" customHeight="1" x14ac:dyDescent="0.25"/>
    <row r="190" spans="1:4" ht="12.75" customHeight="1" x14ac:dyDescent="0.25"/>
    <row r="191" spans="1:4" ht="12.75" customHeight="1" x14ac:dyDescent="0.25"/>
    <row r="192" spans="1:4"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sheetData>
  <mergeCells count="6">
    <mergeCell ref="A180:B180"/>
    <mergeCell ref="A1:C1"/>
    <mergeCell ref="A3:A4"/>
    <mergeCell ref="B3:B4"/>
    <mergeCell ref="C3:C4"/>
    <mergeCell ref="A2:G2"/>
  </mergeCells>
  <conditionalFormatting sqref="B148">
    <cfRule type="containsBlanks" dxfId="8" priority="10">
      <formula>LEN(TRIM(B148))=0</formula>
    </cfRule>
  </conditionalFormatting>
  <conditionalFormatting sqref="B147">
    <cfRule type="containsBlanks" dxfId="7" priority="9">
      <formula>LEN(TRIM(B147))=0</formula>
    </cfRule>
  </conditionalFormatting>
  <conditionalFormatting sqref="B149">
    <cfRule type="containsBlanks" dxfId="6" priority="7">
      <formula>LEN(TRIM(B149))=0</formula>
    </cfRule>
  </conditionalFormatting>
  <conditionalFormatting sqref="B150">
    <cfRule type="containsBlanks" dxfId="5" priority="6">
      <formula>LEN(TRIM(B150))=0</formula>
    </cfRule>
  </conditionalFormatting>
  <conditionalFormatting sqref="B151">
    <cfRule type="containsBlanks" dxfId="4" priority="5">
      <formula>LEN(TRIM(B151))=0</formula>
    </cfRule>
  </conditionalFormatting>
  <conditionalFormatting sqref="B152">
    <cfRule type="containsBlanks" dxfId="3" priority="4">
      <formula>LEN(TRIM(B152))=0</formula>
    </cfRule>
  </conditionalFormatting>
  <conditionalFormatting sqref="B153">
    <cfRule type="containsBlanks" dxfId="2" priority="3">
      <formula>LEN(TRIM(B153))=0</formula>
    </cfRule>
  </conditionalFormatting>
  <conditionalFormatting sqref="B154">
    <cfRule type="containsBlanks" dxfId="1" priority="2">
      <formula>LEN(TRIM(B154))=0</formula>
    </cfRule>
  </conditionalFormatting>
  <conditionalFormatting sqref="B155">
    <cfRule type="containsBlanks" dxfId="0" priority="1">
      <formula>LEN(TRIM(B155))=0</formula>
    </cfRule>
  </conditionalFormatting>
  <dataValidations count="2">
    <dataValidation type="whole" operator="greaterThanOrEqual" allowBlank="1" showInputMessage="1" showErrorMessage="1" sqref="C161:C164 C158:C159">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r:id="rId1"/>
  <headerFooter>
    <oddFooter>&amp;L&amp;"-,Cursiva"&amp;10Ejercicio Fiscal 2019&amp;R&amp;"-,Cursiva"&amp;10Página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2132"/>
  <sheetViews>
    <sheetView zoomScaleNormal="100" zoomScalePageLayoutView="90" workbookViewId="0">
      <pane xSplit="2" ySplit="5" topLeftCell="E6" activePane="bottomRight" state="frozen"/>
      <selection pane="topRight" activeCell="C1" sqref="C1"/>
      <selection pane="bottomLeft" activeCell="A6" sqref="A6"/>
      <selection pane="bottomRight" activeCell="F320" sqref="F320"/>
    </sheetView>
  </sheetViews>
  <sheetFormatPr baseColWidth="10" defaultColWidth="0" defaultRowHeight="15" x14ac:dyDescent="0.25"/>
  <cols>
    <col min="1" max="1" width="8.42578125" style="55" customWidth="1"/>
    <col min="2" max="2" width="55.140625" style="56" customWidth="1"/>
    <col min="3" max="3" width="15" style="57" customWidth="1"/>
    <col min="4" max="4" width="18.42578125" style="57" customWidth="1"/>
    <col min="5" max="5" width="18.5703125" style="57" customWidth="1"/>
    <col min="6" max="6" width="17" style="57" customWidth="1"/>
    <col min="7" max="7" width="18.7109375" style="57" customWidth="1"/>
    <col min="8" max="8" width="17.28515625" style="57" customWidth="1"/>
    <col min="9" max="9" width="16" style="57" customWidth="1"/>
    <col min="10" max="10" width="18.7109375" style="57" customWidth="1"/>
    <col min="11" max="11" width="17.7109375" style="57" customWidth="1"/>
    <col min="12" max="12" width="18.42578125" style="57" customWidth="1"/>
    <col min="13" max="13" width="17.7109375" style="57" customWidth="1"/>
    <col min="14" max="14" width="16.28515625" style="57" customWidth="1"/>
    <col min="15" max="15" width="0.28515625" style="25" customWidth="1"/>
    <col min="16" max="16" width="11.42578125" style="25" hidden="1" customWidth="1"/>
    <col min="17" max="29" width="0" style="25" hidden="1" customWidth="1"/>
    <col min="30" max="16383" width="11.42578125" style="25" hidden="1"/>
    <col min="16384" max="16384" width="25.7109375" style="25" hidden="1" customWidth="1"/>
  </cols>
  <sheetData>
    <row r="1" spans="1:18" customFormat="1" ht="33" customHeight="1" x14ac:dyDescent="0.25">
      <c r="A1" s="603" t="s">
        <v>912</v>
      </c>
      <c r="B1" s="604"/>
      <c r="C1" s="604"/>
      <c r="D1" s="604"/>
      <c r="E1" s="604"/>
      <c r="F1" s="604"/>
      <c r="G1" s="604"/>
      <c r="H1" s="604"/>
      <c r="I1" s="604"/>
      <c r="J1" s="604"/>
      <c r="K1" s="604"/>
      <c r="L1" s="604"/>
      <c r="M1" s="465"/>
      <c r="N1" s="465"/>
      <c r="O1" s="465"/>
      <c r="P1" s="466"/>
    </row>
    <row r="2" spans="1:18" customFormat="1" ht="24" customHeight="1" x14ac:dyDescent="0.35">
      <c r="A2" s="582" t="s">
        <v>1172</v>
      </c>
      <c r="B2" s="583"/>
      <c r="C2" s="583"/>
      <c r="D2" s="583"/>
      <c r="E2" s="583"/>
      <c r="F2" s="583"/>
      <c r="G2" s="584"/>
      <c r="H2" s="467"/>
      <c r="I2" s="467"/>
      <c r="J2" s="467"/>
      <c r="K2" s="467"/>
      <c r="L2" s="475"/>
      <c r="M2" s="475"/>
      <c r="N2" s="475"/>
      <c r="O2" s="467"/>
      <c r="P2" s="468"/>
    </row>
    <row r="3" spans="1:18" s="181" customFormat="1" ht="31.15" customHeight="1" x14ac:dyDescent="0.25">
      <c r="A3" s="615" t="s">
        <v>549</v>
      </c>
      <c r="B3" s="612" t="s">
        <v>3</v>
      </c>
      <c r="C3" s="586" t="s">
        <v>1054</v>
      </c>
      <c r="D3" s="587"/>
      <c r="E3" s="587"/>
      <c r="F3" s="587"/>
      <c r="G3" s="587"/>
      <c r="H3" s="587"/>
      <c r="I3" s="587"/>
      <c r="J3" s="587"/>
      <c r="K3" s="601" t="s">
        <v>1055</v>
      </c>
      <c r="L3" s="601"/>
      <c r="M3" s="602"/>
      <c r="N3" s="598" t="s">
        <v>550</v>
      </c>
      <c r="O3" s="474"/>
      <c r="P3" s="585" t="s">
        <v>550</v>
      </c>
      <c r="Q3" s="180"/>
    </row>
    <row r="4" spans="1:18" s="181" customFormat="1" ht="58.5" customHeight="1" x14ac:dyDescent="0.25">
      <c r="A4" s="616"/>
      <c r="B4" s="613"/>
      <c r="C4" s="588" t="s">
        <v>1158</v>
      </c>
      <c r="D4" s="590" t="s">
        <v>1160</v>
      </c>
      <c r="E4" s="592" t="s">
        <v>1161</v>
      </c>
      <c r="F4" s="594" t="s">
        <v>1163</v>
      </c>
      <c r="G4" s="595"/>
      <c r="H4" s="605" t="s">
        <v>1164</v>
      </c>
      <c r="I4" s="606"/>
      <c r="J4" s="607" t="s">
        <v>1056</v>
      </c>
      <c r="K4" s="609" t="s">
        <v>1166</v>
      </c>
      <c r="L4" s="610"/>
      <c r="M4" s="611" t="s">
        <v>1169</v>
      </c>
      <c r="N4" s="599"/>
      <c r="O4" s="596" t="s">
        <v>1170</v>
      </c>
      <c r="P4" s="585"/>
      <c r="Q4" s="180"/>
    </row>
    <row r="5" spans="1:18" s="181" customFormat="1" ht="73.150000000000006" customHeight="1" x14ac:dyDescent="0.25">
      <c r="A5" s="616"/>
      <c r="B5" s="614"/>
      <c r="C5" s="589"/>
      <c r="D5" s="591"/>
      <c r="E5" s="593"/>
      <c r="F5" s="473" t="s">
        <v>1159</v>
      </c>
      <c r="G5" s="473" t="s">
        <v>1162</v>
      </c>
      <c r="H5" s="473" t="s">
        <v>1165</v>
      </c>
      <c r="I5" s="473" t="s">
        <v>1162</v>
      </c>
      <c r="J5" s="608"/>
      <c r="K5" s="207" t="s">
        <v>1167</v>
      </c>
      <c r="L5" s="207" t="s">
        <v>1168</v>
      </c>
      <c r="M5" s="611"/>
      <c r="N5" s="600"/>
      <c r="O5" s="597"/>
      <c r="P5" s="464"/>
      <c r="Q5" s="180"/>
    </row>
    <row r="6" spans="1:18" s="142" customFormat="1" ht="6.6" customHeight="1" x14ac:dyDescent="0.25">
      <c r="A6" s="137"/>
      <c r="B6" s="138"/>
      <c r="C6" s="139"/>
      <c r="D6" s="139"/>
      <c r="E6" s="138"/>
      <c r="F6" s="138"/>
      <c r="G6" s="138"/>
      <c r="H6" s="138"/>
      <c r="I6" s="138"/>
      <c r="J6" s="138"/>
      <c r="K6" s="140"/>
      <c r="L6" s="140"/>
      <c r="M6" s="140"/>
      <c r="N6" s="476"/>
      <c r="O6" s="140"/>
      <c r="P6" s="140"/>
      <c r="Q6" s="141"/>
    </row>
    <row r="7" spans="1:18" s="174" customFormat="1" ht="25.5" customHeight="1" x14ac:dyDescent="0.25">
      <c r="A7" s="170">
        <v>1000</v>
      </c>
      <c r="B7" s="171" t="s">
        <v>35</v>
      </c>
      <c r="C7" s="172">
        <f t="shared" ref="C7:Q7" si="0">C8+C13+C18+C27+C32+C39+C41</f>
        <v>6120000</v>
      </c>
      <c r="D7" s="172">
        <f>D8+D13+D18+D27+D32+D39+D41</f>
        <v>0</v>
      </c>
      <c r="E7" s="172">
        <f t="shared" si="0"/>
        <v>0</v>
      </c>
      <c r="F7" s="172">
        <f>F8+F13+F18+F27+F32+F39+F41</f>
        <v>27164542</v>
      </c>
      <c r="G7" s="172">
        <f t="shared" ref="G7:I7" si="1">G8+G13+G18+G27+G32+G39+G41</f>
        <v>0</v>
      </c>
      <c r="H7" s="172">
        <f t="shared" si="0"/>
        <v>0</v>
      </c>
      <c r="I7" s="172">
        <f t="shared" si="1"/>
        <v>0</v>
      </c>
      <c r="J7" s="172">
        <f t="shared" si="0"/>
        <v>0</v>
      </c>
      <c r="K7" s="172">
        <f t="shared" si="0"/>
        <v>0</v>
      </c>
      <c r="L7" s="172">
        <f>L8+L13+L18+L27+L32+L39+L41</f>
        <v>9569335</v>
      </c>
      <c r="M7" s="172">
        <f t="shared" si="0"/>
        <v>0</v>
      </c>
      <c r="N7" s="172">
        <f>SUM(C7:M7)</f>
        <v>42853877</v>
      </c>
      <c r="O7" s="172">
        <f t="shared" si="0"/>
        <v>0</v>
      </c>
      <c r="P7" s="172">
        <f t="shared" ref="P7:P70" si="2">SUM(C7:O7)</f>
        <v>85707754</v>
      </c>
      <c r="Q7" s="173">
        <f t="shared" si="0"/>
        <v>0</v>
      </c>
    </row>
    <row r="8" spans="1:18" customFormat="1" ht="25.5" customHeight="1" x14ac:dyDescent="0.25">
      <c r="A8" s="82">
        <v>1100</v>
      </c>
      <c r="B8" s="83" t="s">
        <v>141</v>
      </c>
      <c r="C8" s="272">
        <f>SUM(C9:C12)</f>
        <v>0</v>
      </c>
      <c r="D8" s="272">
        <f>SUM(D9:D12)</f>
        <v>0</v>
      </c>
      <c r="E8" s="272">
        <f t="shared" ref="E8:O8" si="3">SUM(E9:E12)</f>
        <v>0</v>
      </c>
      <c r="F8" s="272">
        <f t="shared" si="3"/>
        <v>23964542</v>
      </c>
      <c r="G8" s="272">
        <f t="shared" ref="G8:I8" si="4">SUM(G9:G12)</f>
        <v>0</v>
      </c>
      <c r="H8" s="272">
        <f t="shared" si="3"/>
        <v>0</v>
      </c>
      <c r="I8" s="272">
        <f t="shared" si="4"/>
        <v>0</v>
      </c>
      <c r="J8" s="272">
        <f t="shared" si="3"/>
        <v>0</v>
      </c>
      <c r="K8" s="272">
        <f t="shared" si="3"/>
        <v>0</v>
      </c>
      <c r="L8" s="272">
        <f t="shared" si="3"/>
        <v>6249335</v>
      </c>
      <c r="M8" s="272">
        <f t="shared" si="3"/>
        <v>0</v>
      </c>
      <c r="N8" s="275">
        <f>SUM(C8:M8)</f>
        <v>30213877</v>
      </c>
      <c r="O8" s="272">
        <f t="shared" si="3"/>
        <v>0</v>
      </c>
      <c r="P8" s="272">
        <f t="shared" si="2"/>
        <v>60427754</v>
      </c>
      <c r="Q8" s="273"/>
      <c r="R8">
        <v>1</v>
      </c>
    </row>
    <row r="9" spans="1:18" customFormat="1" ht="25.5" customHeight="1" x14ac:dyDescent="0.25">
      <c r="A9" s="88">
        <v>111</v>
      </c>
      <c r="B9" s="84" t="s">
        <v>142</v>
      </c>
      <c r="C9" s="274"/>
      <c r="D9" s="274"/>
      <c r="E9" s="274"/>
      <c r="F9" s="274">
        <v>2400000</v>
      </c>
      <c r="G9" s="274"/>
      <c r="H9" s="274"/>
      <c r="I9" s="274"/>
      <c r="J9" s="274"/>
      <c r="K9" s="274"/>
      <c r="L9" s="274"/>
      <c r="M9" s="274"/>
      <c r="N9" s="275">
        <f t="shared" ref="N9:N72" si="5">SUM(C9:M9)</f>
        <v>2400000</v>
      </c>
      <c r="O9" s="274"/>
      <c r="P9" s="275">
        <f t="shared" si="2"/>
        <v>4800000</v>
      </c>
      <c r="Q9" s="276"/>
      <c r="R9">
        <v>2</v>
      </c>
    </row>
    <row r="10" spans="1:18" customFormat="1" ht="25.5" customHeight="1" x14ac:dyDescent="0.25">
      <c r="A10" s="88">
        <v>112</v>
      </c>
      <c r="B10" s="85" t="s">
        <v>143</v>
      </c>
      <c r="C10" s="274"/>
      <c r="D10" s="274"/>
      <c r="E10" s="274"/>
      <c r="F10" s="274"/>
      <c r="G10" s="274"/>
      <c r="H10" s="274"/>
      <c r="I10" s="274"/>
      <c r="J10" s="274"/>
      <c r="K10" s="274"/>
      <c r="L10" s="274"/>
      <c r="M10" s="274"/>
      <c r="N10" s="275">
        <f t="shared" si="5"/>
        <v>0</v>
      </c>
      <c r="O10" s="274"/>
      <c r="P10" s="275">
        <f t="shared" si="2"/>
        <v>0</v>
      </c>
      <c r="Q10" s="276"/>
      <c r="R10">
        <v>3</v>
      </c>
    </row>
    <row r="11" spans="1:18" customFormat="1" ht="25.5" customHeight="1" x14ac:dyDescent="0.25">
      <c r="A11" s="88">
        <v>113</v>
      </c>
      <c r="B11" s="85" t="s">
        <v>144</v>
      </c>
      <c r="C11" s="274"/>
      <c r="D11" s="274"/>
      <c r="E11" s="274"/>
      <c r="F11" s="274">
        <v>21564542</v>
      </c>
      <c r="G11" s="274"/>
      <c r="H11" s="274"/>
      <c r="I11" s="274"/>
      <c r="J11" s="274"/>
      <c r="K11" s="274"/>
      <c r="L11" s="274">
        <v>6249335</v>
      </c>
      <c r="M11" s="274"/>
      <c r="N11" s="275">
        <f t="shared" si="5"/>
        <v>27813877</v>
      </c>
      <c r="O11" s="274"/>
      <c r="P11" s="275">
        <f t="shared" si="2"/>
        <v>55627754</v>
      </c>
      <c r="Q11" s="273"/>
    </row>
    <row r="12" spans="1:18" customFormat="1" ht="25.5" customHeight="1" x14ac:dyDescent="0.25">
      <c r="A12" s="88">
        <v>114</v>
      </c>
      <c r="B12" s="85" t="s">
        <v>145</v>
      </c>
      <c r="C12" s="274"/>
      <c r="D12" s="274"/>
      <c r="E12" s="274"/>
      <c r="F12" s="274"/>
      <c r="G12" s="274"/>
      <c r="H12" s="274"/>
      <c r="I12" s="274"/>
      <c r="J12" s="274"/>
      <c r="K12" s="274"/>
      <c r="L12" s="274"/>
      <c r="M12" s="274"/>
      <c r="N12" s="275">
        <f t="shared" si="5"/>
        <v>0</v>
      </c>
      <c r="O12" s="274"/>
      <c r="P12" s="275">
        <f t="shared" si="2"/>
        <v>0</v>
      </c>
      <c r="Q12" s="273"/>
      <c r="R12">
        <v>101</v>
      </c>
    </row>
    <row r="13" spans="1:18" customFormat="1" ht="25.5" customHeight="1" x14ac:dyDescent="0.25">
      <c r="A13" s="82">
        <v>1200</v>
      </c>
      <c r="B13" s="83" t="s">
        <v>146</v>
      </c>
      <c r="C13" s="272">
        <f t="shared" ref="C13:O13" si="6">SUM(C14:C17)</f>
        <v>3200000</v>
      </c>
      <c r="D13" s="272">
        <f>SUM(D14:D17)</f>
        <v>0</v>
      </c>
      <c r="E13" s="272">
        <f t="shared" si="6"/>
        <v>0</v>
      </c>
      <c r="F13" s="272">
        <f t="shared" si="6"/>
        <v>0</v>
      </c>
      <c r="G13" s="272">
        <f t="shared" ref="G13:I13" si="7">SUM(G14:G17)</f>
        <v>0</v>
      </c>
      <c r="H13" s="272">
        <f t="shared" si="6"/>
        <v>0</v>
      </c>
      <c r="I13" s="272">
        <f t="shared" si="7"/>
        <v>0</v>
      </c>
      <c r="J13" s="272">
        <f t="shared" si="6"/>
        <v>0</v>
      </c>
      <c r="K13" s="272">
        <f t="shared" si="6"/>
        <v>0</v>
      </c>
      <c r="L13" s="272">
        <f t="shared" si="6"/>
        <v>1500000</v>
      </c>
      <c r="M13" s="272">
        <f t="shared" si="6"/>
        <v>0</v>
      </c>
      <c r="N13" s="275">
        <f t="shared" si="5"/>
        <v>4700000</v>
      </c>
      <c r="O13" s="272">
        <f t="shared" si="6"/>
        <v>0</v>
      </c>
      <c r="P13" s="272">
        <f t="shared" si="2"/>
        <v>9400000</v>
      </c>
      <c r="Q13" s="277"/>
      <c r="R13">
        <v>102</v>
      </c>
    </row>
    <row r="14" spans="1:18" customFormat="1" ht="25.5" customHeight="1" x14ac:dyDescent="0.25">
      <c r="A14" s="88">
        <v>121</v>
      </c>
      <c r="B14" s="85" t="s">
        <v>147</v>
      </c>
      <c r="C14" s="274"/>
      <c r="D14" s="274"/>
      <c r="E14" s="274"/>
      <c r="F14" s="274"/>
      <c r="G14" s="274"/>
      <c r="H14" s="274"/>
      <c r="I14" s="274"/>
      <c r="J14" s="274"/>
      <c r="K14" s="274"/>
      <c r="L14" s="274"/>
      <c r="M14" s="274"/>
      <c r="N14" s="275">
        <f t="shared" si="5"/>
        <v>0</v>
      </c>
      <c r="O14" s="274"/>
      <c r="P14" s="275">
        <f t="shared" si="2"/>
        <v>0</v>
      </c>
      <c r="Q14" s="273"/>
      <c r="R14">
        <v>103</v>
      </c>
    </row>
    <row r="15" spans="1:18" customFormat="1" ht="25.5" customHeight="1" x14ac:dyDescent="0.25">
      <c r="A15" s="88">
        <v>122</v>
      </c>
      <c r="B15" s="85" t="s">
        <v>148</v>
      </c>
      <c r="C15" s="274">
        <v>3200000</v>
      </c>
      <c r="D15" s="274"/>
      <c r="E15" s="274"/>
      <c r="F15" s="274"/>
      <c r="G15" s="274"/>
      <c r="H15" s="274"/>
      <c r="I15" s="274"/>
      <c r="J15" s="274"/>
      <c r="K15" s="274"/>
      <c r="L15" s="274">
        <v>1500000</v>
      </c>
      <c r="M15" s="274"/>
      <c r="N15" s="275">
        <f t="shared" si="5"/>
        <v>4700000</v>
      </c>
      <c r="O15" s="274"/>
      <c r="P15" s="275">
        <f t="shared" si="2"/>
        <v>9400000</v>
      </c>
      <c r="Q15" s="273"/>
      <c r="R15">
        <v>104</v>
      </c>
    </row>
    <row r="16" spans="1:18" customFormat="1" ht="25.5" customHeight="1" x14ac:dyDescent="0.25">
      <c r="A16" s="88">
        <v>123</v>
      </c>
      <c r="B16" s="85" t="s">
        <v>149</v>
      </c>
      <c r="C16" s="274"/>
      <c r="D16" s="274"/>
      <c r="E16" s="274"/>
      <c r="F16" s="274"/>
      <c r="G16" s="274"/>
      <c r="H16" s="274"/>
      <c r="I16" s="274"/>
      <c r="J16" s="274"/>
      <c r="K16" s="274"/>
      <c r="L16" s="274"/>
      <c r="M16" s="274"/>
      <c r="N16" s="275">
        <f t="shared" si="5"/>
        <v>0</v>
      </c>
      <c r="O16" s="274"/>
      <c r="P16" s="275">
        <f t="shared" si="2"/>
        <v>0</v>
      </c>
      <c r="Q16" s="273"/>
      <c r="R16">
        <v>105</v>
      </c>
    </row>
    <row r="17" spans="1:18" customFormat="1" ht="39" customHeight="1" x14ac:dyDescent="0.25">
      <c r="A17" s="88">
        <v>124</v>
      </c>
      <c r="B17" s="85" t="s">
        <v>150</v>
      </c>
      <c r="C17" s="274"/>
      <c r="D17" s="274"/>
      <c r="E17" s="274"/>
      <c r="F17" s="274"/>
      <c r="G17" s="274"/>
      <c r="H17" s="274"/>
      <c r="I17" s="274"/>
      <c r="J17" s="274"/>
      <c r="K17" s="274"/>
      <c r="L17" s="274"/>
      <c r="M17" s="274"/>
      <c r="N17" s="275">
        <f t="shared" si="5"/>
        <v>0</v>
      </c>
      <c r="O17" s="274"/>
      <c r="P17" s="275">
        <f t="shared" si="2"/>
        <v>0</v>
      </c>
      <c r="Q17" s="273"/>
      <c r="R17">
        <v>106</v>
      </c>
    </row>
    <row r="18" spans="1:18" customFormat="1" ht="25.5" customHeight="1" x14ac:dyDescent="0.25">
      <c r="A18" s="82">
        <v>1300</v>
      </c>
      <c r="B18" s="83" t="s">
        <v>151</v>
      </c>
      <c r="C18" s="272">
        <f>SUM(C19:C26)</f>
        <v>1000000</v>
      </c>
      <c r="D18" s="272">
        <f>SUM(D19:D26)</f>
        <v>0</v>
      </c>
      <c r="E18" s="272">
        <f t="shared" ref="E18:Q18" si="8">SUM(E19:E26)</f>
        <v>0</v>
      </c>
      <c r="F18" s="272">
        <f t="shared" si="8"/>
        <v>3200000</v>
      </c>
      <c r="G18" s="272">
        <f t="shared" ref="G18:I18" si="9">SUM(G19:G26)</f>
        <v>0</v>
      </c>
      <c r="H18" s="272">
        <f t="shared" si="8"/>
        <v>0</v>
      </c>
      <c r="I18" s="272">
        <f t="shared" si="9"/>
        <v>0</v>
      </c>
      <c r="J18" s="272">
        <f t="shared" si="8"/>
        <v>0</v>
      </c>
      <c r="K18" s="272">
        <f t="shared" si="8"/>
        <v>0</v>
      </c>
      <c r="L18" s="272">
        <f t="shared" si="8"/>
        <v>1400000</v>
      </c>
      <c r="M18" s="272">
        <f t="shared" si="8"/>
        <v>0</v>
      </c>
      <c r="N18" s="275">
        <f t="shared" si="5"/>
        <v>5600000</v>
      </c>
      <c r="O18" s="272">
        <f t="shared" si="8"/>
        <v>0</v>
      </c>
      <c r="P18" s="272">
        <f t="shared" si="2"/>
        <v>11200000</v>
      </c>
      <c r="Q18" s="278">
        <f t="shared" si="8"/>
        <v>0</v>
      </c>
      <c r="R18">
        <v>199</v>
      </c>
    </row>
    <row r="19" spans="1:18" customFormat="1" ht="25.5" customHeight="1" x14ac:dyDescent="0.25">
      <c r="A19" s="88">
        <v>131</v>
      </c>
      <c r="B19" s="85" t="s">
        <v>152</v>
      </c>
      <c r="C19" s="274"/>
      <c r="D19" s="274"/>
      <c r="E19" s="274"/>
      <c r="F19" s="274"/>
      <c r="G19" s="274"/>
      <c r="H19" s="274"/>
      <c r="I19" s="274"/>
      <c r="J19" s="274"/>
      <c r="K19" s="274"/>
      <c r="L19" s="274"/>
      <c r="M19" s="274"/>
      <c r="N19" s="275">
        <f t="shared" si="5"/>
        <v>0</v>
      </c>
      <c r="O19" s="274"/>
      <c r="P19" s="275">
        <f t="shared" si="2"/>
        <v>0</v>
      </c>
      <c r="Q19" s="273"/>
    </row>
    <row r="20" spans="1:18" customFormat="1" ht="25.5" customHeight="1" x14ac:dyDescent="0.25">
      <c r="A20" s="88">
        <v>132</v>
      </c>
      <c r="B20" s="85" t="s">
        <v>153</v>
      </c>
      <c r="C20" s="274"/>
      <c r="D20" s="274"/>
      <c r="E20" s="274"/>
      <c r="F20" s="274">
        <v>3200000</v>
      </c>
      <c r="G20" s="274"/>
      <c r="H20" s="274"/>
      <c r="I20" s="274"/>
      <c r="J20" s="274"/>
      <c r="K20" s="274"/>
      <c r="L20" s="274">
        <v>1400000</v>
      </c>
      <c r="M20" s="274"/>
      <c r="N20" s="275">
        <f t="shared" si="5"/>
        <v>4600000</v>
      </c>
      <c r="O20" s="274"/>
      <c r="P20" s="275">
        <f t="shared" si="2"/>
        <v>9200000</v>
      </c>
      <c r="Q20" s="273"/>
      <c r="R20" s="25" t="s">
        <v>154</v>
      </c>
    </row>
    <row r="21" spans="1:18" customFormat="1" ht="25.5" customHeight="1" x14ac:dyDescent="0.25">
      <c r="A21" s="88">
        <v>133</v>
      </c>
      <c r="B21" s="85" t="s">
        <v>155</v>
      </c>
      <c r="C21" s="274">
        <v>800000</v>
      </c>
      <c r="D21" s="274"/>
      <c r="E21" s="274"/>
      <c r="F21" s="274"/>
      <c r="G21" s="274"/>
      <c r="H21" s="274"/>
      <c r="I21" s="274"/>
      <c r="J21" s="274"/>
      <c r="K21" s="274"/>
      <c r="L21" s="274"/>
      <c r="M21" s="274"/>
      <c r="N21" s="275">
        <f t="shared" si="5"/>
        <v>800000</v>
      </c>
      <c r="O21" s="274"/>
      <c r="P21" s="275">
        <f t="shared" si="2"/>
        <v>1600000</v>
      </c>
      <c r="Q21" s="273"/>
      <c r="R21">
        <v>201</v>
      </c>
    </row>
    <row r="22" spans="1:18" customFormat="1" ht="25.5" customHeight="1" x14ac:dyDescent="0.25">
      <c r="A22" s="88">
        <v>134</v>
      </c>
      <c r="B22" s="85" t="s">
        <v>156</v>
      </c>
      <c r="C22" s="274">
        <v>200000</v>
      </c>
      <c r="D22" s="274"/>
      <c r="E22" s="274"/>
      <c r="F22" s="274"/>
      <c r="G22" s="274"/>
      <c r="H22" s="274"/>
      <c r="I22" s="274"/>
      <c r="J22" s="274"/>
      <c r="K22" s="274"/>
      <c r="L22" s="274"/>
      <c r="M22" s="274"/>
      <c r="N22" s="275">
        <f t="shared" si="5"/>
        <v>200000</v>
      </c>
      <c r="O22" s="274"/>
      <c r="P22" s="275">
        <f t="shared" si="2"/>
        <v>400000</v>
      </c>
      <c r="Q22" s="273"/>
      <c r="R22">
        <v>203</v>
      </c>
    </row>
    <row r="23" spans="1:18" customFormat="1" ht="25.5" customHeight="1" x14ac:dyDescent="0.25">
      <c r="A23" s="88">
        <v>135</v>
      </c>
      <c r="B23" s="85" t="s">
        <v>157</v>
      </c>
      <c r="C23" s="274"/>
      <c r="D23" s="274"/>
      <c r="E23" s="274"/>
      <c r="F23" s="274"/>
      <c r="G23" s="274"/>
      <c r="H23" s="274"/>
      <c r="I23" s="274"/>
      <c r="J23" s="274"/>
      <c r="K23" s="274"/>
      <c r="L23" s="274"/>
      <c r="M23" s="274"/>
      <c r="N23" s="275">
        <f t="shared" si="5"/>
        <v>0</v>
      </c>
      <c r="O23" s="274"/>
      <c r="P23" s="275">
        <f t="shared" si="2"/>
        <v>0</v>
      </c>
      <c r="Q23" s="273"/>
      <c r="R23">
        <v>205</v>
      </c>
    </row>
    <row r="24" spans="1:18" customFormat="1" ht="25.5" x14ac:dyDescent="0.25">
      <c r="A24" s="88">
        <v>136</v>
      </c>
      <c r="B24" s="85" t="s">
        <v>158</v>
      </c>
      <c r="C24" s="274"/>
      <c r="D24" s="274"/>
      <c r="E24" s="274"/>
      <c r="F24" s="274"/>
      <c r="G24" s="274"/>
      <c r="H24" s="274"/>
      <c r="I24" s="274"/>
      <c r="J24" s="274"/>
      <c r="K24" s="274"/>
      <c r="L24" s="274"/>
      <c r="M24" s="274"/>
      <c r="N24" s="275">
        <f t="shared" si="5"/>
        <v>0</v>
      </c>
      <c r="O24" s="274"/>
      <c r="P24" s="275">
        <f t="shared" si="2"/>
        <v>0</v>
      </c>
      <c r="Q24" s="273"/>
      <c r="R24">
        <v>207</v>
      </c>
    </row>
    <row r="25" spans="1:18" customFormat="1" ht="25.5" customHeight="1" x14ac:dyDescent="0.25">
      <c r="A25" s="88">
        <v>137</v>
      </c>
      <c r="B25" s="85" t="s">
        <v>159</v>
      </c>
      <c r="C25" s="274"/>
      <c r="D25" s="274"/>
      <c r="E25" s="274"/>
      <c r="F25" s="274"/>
      <c r="G25" s="274"/>
      <c r="H25" s="274"/>
      <c r="I25" s="274"/>
      <c r="J25" s="274"/>
      <c r="K25" s="274"/>
      <c r="L25" s="274"/>
      <c r="M25" s="274"/>
      <c r="N25" s="275">
        <f t="shared" si="5"/>
        <v>0</v>
      </c>
      <c r="O25" s="274"/>
      <c r="P25" s="275">
        <f t="shared" si="2"/>
        <v>0</v>
      </c>
      <c r="Q25" s="273"/>
      <c r="R25">
        <v>209</v>
      </c>
    </row>
    <row r="26" spans="1:18" customFormat="1" ht="25.5" x14ac:dyDescent="0.25">
      <c r="A26" s="88">
        <v>138</v>
      </c>
      <c r="B26" s="85" t="s">
        <v>160</v>
      </c>
      <c r="C26" s="274"/>
      <c r="D26" s="274"/>
      <c r="E26" s="274"/>
      <c r="F26" s="274"/>
      <c r="G26" s="274"/>
      <c r="H26" s="274"/>
      <c r="I26" s="274"/>
      <c r="J26" s="274"/>
      <c r="K26" s="274"/>
      <c r="L26" s="274"/>
      <c r="M26" s="274"/>
      <c r="N26" s="275">
        <f t="shared" si="5"/>
        <v>0</v>
      </c>
      <c r="O26" s="274"/>
      <c r="P26" s="275">
        <f t="shared" si="2"/>
        <v>0</v>
      </c>
      <c r="Q26" s="273"/>
      <c r="R26">
        <v>211</v>
      </c>
    </row>
    <row r="27" spans="1:18" customFormat="1" ht="25.5" customHeight="1" x14ac:dyDescent="0.25">
      <c r="A27" s="82">
        <v>1400</v>
      </c>
      <c r="B27" s="83" t="s">
        <v>161</v>
      </c>
      <c r="C27" s="272">
        <f t="shared" ref="C27:Q27" si="10">SUM(C28:C31)</f>
        <v>0</v>
      </c>
      <c r="D27" s="272">
        <f>SUM(D28:D31)</f>
        <v>0</v>
      </c>
      <c r="E27" s="272">
        <f t="shared" si="10"/>
        <v>0</v>
      </c>
      <c r="F27" s="272">
        <f t="shared" si="10"/>
        <v>0</v>
      </c>
      <c r="G27" s="272">
        <f t="shared" ref="G27:I27" si="11">SUM(G28:G31)</f>
        <v>0</v>
      </c>
      <c r="H27" s="272">
        <f t="shared" si="10"/>
        <v>0</v>
      </c>
      <c r="I27" s="272">
        <f t="shared" si="11"/>
        <v>0</v>
      </c>
      <c r="J27" s="272">
        <f t="shared" si="10"/>
        <v>0</v>
      </c>
      <c r="K27" s="272">
        <f t="shared" si="10"/>
        <v>0</v>
      </c>
      <c r="L27" s="272">
        <f t="shared" si="10"/>
        <v>0</v>
      </c>
      <c r="M27" s="272">
        <f t="shared" si="10"/>
        <v>0</v>
      </c>
      <c r="N27" s="275">
        <f t="shared" si="5"/>
        <v>0</v>
      </c>
      <c r="O27" s="272">
        <f t="shared" si="10"/>
        <v>0</v>
      </c>
      <c r="P27" s="272">
        <f t="shared" si="2"/>
        <v>0</v>
      </c>
      <c r="Q27" s="278">
        <f t="shared" si="10"/>
        <v>0</v>
      </c>
      <c r="R27">
        <v>213</v>
      </c>
    </row>
    <row r="28" spans="1:18" customFormat="1" ht="25.5" customHeight="1" x14ac:dyDescent="0.25">
      <c r="A28" s="88">
        <v>141</v>
      </c>
      <c r="B28" s="85" t="s">
        <v>162</v>
      </c>
      <c r="C28" s="274"/>
      <c r="D28" s="274"/>
      <c r="E28" s="274"/>
      <c r="F28" s="274"/>
      <c r="G28" s="274"/>
      <c r="H28" s="274"/>
      <c r="I28" s="274"/>
      <c r="J28" s="274"/>
      <c r="K28" s="274"/>
      <c r="L28" s="274"/>
      <c r="M28" s="274"/>
      <c r="N28" s="275">
        <f t="shared" si="5"/>
        <v>0</v>
      </c>
      <c r="O28" s="274"/>
      <c r="P28" s="275">
        <f t="shared" si="2"/>
        <v>0</v>
      </c>
      <c r="Q28" s="273"/>
      <c r="R28">
        <v>215</v>
      </c>
    </row>
    <row r="29" spans="1:18" customFormat="1" ht="25.5" customHeight="1" x14ac:dyDescent="0.25">
      <c r="A29" s="88">
        <v>142</v>
      </c>
      <c r="B29" s="85" t="s">
        <v>163</v>
      </c>
      <c r="C29" s="274"/>
      <c r="D29" s="274"/>
      <c r="E29" s="274"/>
      <c r="F29" s="274"/>
      <c r="G29" s="274"/>
      <c r="H29" s="274"/>
      <c r="I29" s="274"/>
      <c r="J29" s="274"/>
      <c r="K29" s="274"/>
      <c r="L29" s="274"/>
      <c r="M29" s="274"/>
      <c r="N29" s="275">
        <f t="shared" si="5"/>
        <v>0</v>
      </c>
      <c r="O29" s="274"/>
      <c r="P29" s="275">
        <f t="shared" si="2"/>
        <v>0</v>
      </c>
      <c r="Q29" s="273"/>
      <c r="R29">
        <v>217</v>
      </c>
    </row>
    <row r="30" spans="1:18" customFormat="1" ht="25.5" customHeight="1" x14ac:dyDescent="0.25">
      <c r="A30" s="88">
        <v>143</v>
      </c>
      <c r="B30" s="85" t="s">
        <v>164</v>
      </c>
      <c r="C30" s="274"/>
      <c r="D30" s="274"/>
      <c r="E30" s="274"/>
      <c r="F30" s="274"/>
      <c r="G30" s="274"/>
      <c r="H30" s="274"/>
      <c r="I30" s="274"/>
      <c r="J30" s="274"/>
      <c r="K30" s="274"/>
      <c r="L30" s="274"/>
      <c r="M30" s="274"/>
      <c r="N30" s="275">
        <f t="shared" si="5"/>
        <v>0</v>
      </c>
      <c r="O30" s="274"/>
      <c r="P30" s="275">
        <f t="shared" si="2"/>
        <v>0</v>
      </c>
      <c r="Q30" s="273"/>
      <c r="R30">
        <v>219</v>
      </c>
    </row>
    <row r="31" spans="1:18" customFormat="1" ht="25.5" customHeight="1" x14ac:dyDescent="0.25">
      <c r="A31" s="88">
        <v>144</v>
      </c>
      <c r="B31" s="85" t="s">
        <v>165</v>
      </c>
      <c r="C31" s="274"/>
      <c r="D31" s="274"/>
      <c r="E31" s="274"/>
      <c r="F31" s="274"/>
      <c r="G31" s="274"/>
      <c r="H31" s="274"/>
      <c r="I31" s="274"/>
      <c r="J31" s="274"/>
      <c r="K31" s="274"/>
      <c r="L31" s="274"/>
      <c r="M31" s="274"/>
      <c r="N31" s="275">
        <f t="shared" si="5"/>
        <v>0</v>
      </c>
      <c r="O31" s="274"/>
      <c r="P31" s="275">
        <f t="shared" si="2"/>
        <v>0</v>
      </c>
      <c r="Q31" s="273"/>
      <c r="R31">
        <v>221</v>
      </c>
    </row>
    <row r="32" spans="1:18" customFormat="1" ht="25.5" customHeight="1" x14ac:dyDescent="0.25">
      <c r="A32" s="82">
        <v>1500</v>
      </c>
      <c r="B32" s="83" t="s">
        <v>166</v>
      </c>
      <c r="C32" s="272">
        <f t="shared" ref="C32:Q32" si="12">SUM(C33:C38)</f>
        <v>1920000</v>
      </c>
      <c r="D32" s="272">
        <f>SUM(D33:D38)</f>
        <v>0</v>
      </c>
      <c r="E32" s="272">
        <f t="shared" si="12"/>
        <v>0</v>
      </c>
      <c r="F32" s="272">
        <f t="shared" si="12"/>
        <v>0</v>
      </c>
      <c r="G32" s="272">
        <f t="shared" ref="G32:I32" si="13">SUM(G33:G38)</f>
        <v>0</v>
      </c>
      <c r="H32" s="272">
        <f t="shared" si="12"/>
        <v>0</v>
      </c>
      <c r="I32" s="272">
        <f t="shared" si="13"/>
        <v>0</v>
      </c>
      <c r="J32" s="272">
        <f t="shared" si="12"/>
        <v>0</v>
      </c>
      <c r="K32" s="272">
        <f t="shared" si="12"/>
        <v>0</v>
      </c>
      <c r="L32" s="272">
        <f t="shared" si="12"/>
        <v>420000</v>
      </c>
      <c r="M32" s="272">
        <f t="shared" si="12"/>
        <v>0</v>
      </c>
      <c r="N32" s="275">
        <f t="shared" si="5"/>
        <v>2340000</v>
      </c>
      <c r="O32" s="272">
        <f t="shared" si="12"/>
        <v>0</v>
      </c>
      <c r="P32" s="272">
        <f t="shared" si="2"/>
        <v>4680000</v>
      </c>
      <c r="Q32" s="278">
        <f t="shared" si="12"/>
        <v>0</v>
      </c>
      <c r="R32">
        <v>223</v>
      </c>
    </row>
    <row r="33" spans="1:18" customFormat="1" ht="25.5" customHeight="1" x14ac:dyDescent="0.25">
      <c r="A33" s="88">
        <v>151</v>
      </c>
      <c r="B33" s="85" t="s">
        <v>167</v>
      </c>
      <c r="C33" s="274"/>
      <c r="D33" s="274"/>
      <c r="E33" s="274"/>
      <c r="F33" s="274"/>
      <c r="G33" s="274"/>
      <c r="H33" s="274"/>
      <c r="I33" s="274"/>
      <c r="J33" s="274"/>
      <c r="K33" s="274"/>
      <c r="L33" s="274"/>
      <c r="M33" s="274"/>
      <c r="N33" s="275">
        <f t="shared" si="5"/>
        <v>0</v>
      </c>
      <c r="O33" s="274"/>
      <c r="P33" s="275">
        <f t="shared" si="2"/>
        <v>0</v>
      </c>
      <c r="Q33" s="273"/>
      <c r="R33">
        <v>225</v>
      </c>
    </row>
    <row r="34" spans="1:18" customFormat="1" ht="25.5" customHeight="1" x14ac:dyDescent="0.25">
      <c r="A34" s="88">
        <v>152</v>
      </c>
      <c r="B34" s="85" t="s">
        <v>123</v>
      </c>
      <c r="C34" s="274">
        <v>600000</v>
      </c>
      <c r="D34" s="274"/>
      <c r="E34" s="274"/>
      <c r="F34" s="274"/>
      <c r="G34" s="274"/>
      <c r="H34" s="274"/>
      <c r="I34" s="274"/>
      <c r="J34" s="274"/>
      <c r="K34" s="274"/>
      <c r="L34" s="274"/>
      <c r="M34" s="274"/>
      <c r="N34" s="275">
        <f t="shared" si="5"/>
        <v>600000</v>
      </c>
      <c r="O34" s="274"/>
      <c r="P34" s="275">
        <f t="shared" si="2"/>
        <v>1200000</v>
      </c>
      <c r="Q34" s="273"/>
      <c r="R34">
        <v>227</v>
      </c>
    </row>
    <row r="35" spans="1:18" customFormat="1" ht="25.5" customHeight="1" x14ac:dyDescent="0.25">
      <c r="A35" s="88">
        <v>153</v>
      </c>
      <c r="B35" s="85" t="s">
        <v>168</v>
      </c>
      <c r="C35" s="274"/>
      <c r="D35" s="274"/>
      <c r="E35" s="274"/>
      <c r="F35" s="274"/>
      <c r="G35" s="274"/>
      <c r="H35" s="274"/>
      <c r="I35" s="274"/>
      <c r="J35" s="274"/>
      <c r="K35" s="274"/>
      <c r="L35" s="274"/>
      <c r="M35" s="274"/>
      <c r="N35" s="275">
        <f t="shared" si="5"/>
        <v>0</v>
      </c>
      <c r="O35" s="274"/>
      <c r="P35" s="275">
        <f t="shared" si="2"/>
        <v>0</v>
      </c>
      <c r="Q35" s="273"/>
      <c r="R35">
        <v>229</v>
      </c>
    </row>
    <row r="36" spans="1:18" customFormat="1" ht="25.5" customHeight="1" x14ac:dyDescent="0.25">
      <c r="A36" s="88">
        <v>154</v>
      </c>
      <c r="B36" s="85" t="s">
        <v>169</v>
      </c>
      <c r="C36" s="274">
        <v>1320000</v>
      </c>
      <c r="D36" s="274"/>
      <c r="E36" s="274"/>
      <c r="F36" s="274"/>
      <c r="G36" s="274"/>
      <c r="H36" s="274"/>
      <c r="I36" s="274"/>
      <c r="J36" s="274"/>
      <c r="K36" s="274"/>
      <c r="L36" s="274">
        <v>420000</v>
      </c>
      <c r="M36" s="274"/>
      <c r="N36" s="275">
        <f t="shared" si="5"/>
        <v>1740000</v>
      </c>
      <c r="O36" s="274"/>
      <c r="P36" s="275">
        <f t="shared" si="2"/>
        <v>3480000</v>
      </c>
      <c r="Q36" s="273"/>
      <c r="R36" s="25" t="s">
        <v>170</v>
      </c>
    </row>
    <row r="37" spans="1:18" customFormat="1" ht="25.5" customHeight="1" x14ac:dyDescent="0.25">
      <c r="A37" s="88">
        <v>155</v>
      </c>
      <c r="B37" s="85" t="s">
        <v>171</v>
      </c>
      <c r="C37" s="274"/>
      <c r="D37" s="274"/>
      <c r="E37" s="274"/>
      <c r="F37" s="274"/>
      <c r="G37" s="274"/>
      <c r="H37" s="274"/>
      <c r="I37" s="274"/>
      <c r="J37" s="274"/>
      <c r="K37" s="274"/>
      <c r="L37" s="274"/>
      <c r="M37" s="274"/>
      <c r="N37" s="275">
        <f t="shared" si="5"/>
        <v>0</v>
      </c>
      <c r="O37" s="274"/>
      <c r="P37" s="275">
        <f t="shared" si="2"/>
        <v>0</v>
      </c>
      <c r="Q37" s="273"/>
      <c r="R37">
        <v>202</v>
      </c>
    </row>
    <row r="38" spans="1:18" customFormat="1" ht="25.5" customHeight="1" x14ac:dyDescent="0.25">
      <c r="A38" s="88">
        <v>159</v>
      </c>
      <c r="B38" s="85" t="s">
        <v>172</v>
      </c>
      <c r="C38" s="274"/>
      <c r="D38" s="274"/>
      <c r="E38" s="274"/>
      <c r="F38" s="274"/>
      <c r="G38" s="274"/>
      <c r="H38" s="274"/>
      <c r="I38" s="274"/>
      <c r="J38" s="274"/>
      <c r="K38" s="274"/>
      <c r="L38" s="274"/>
      <c r="M38" s="274"/>
      <c r="N38" s="275">
        <f t="shared" si="5"/>
        <v>0</v>
      </c>
      <c r="O38" s="274"/>
      <c r="P38" s="275">
        <f t="shared" si="2"/>
        <v>0</v>
      </c>
      <c r="Q38" s="273"/>
      <c r="R38">
        <v>204</v>
      </c>
    </row>
    <row r="39" spans="1:18" customFormat="1" ht="25.5" customHeight="1" x14ac:dyDescent="0.25">
      <c r="A39" s="82">
        <v>1600</v>
      </c>
      <c r="B39" s="77" t="s">
        <v>173</v>
      </c>
      <c r="C39" s="272">
        <f t="shared" ref="C39:Q39" si="14">SUM(C40)</f>
        <v>0</v>
      </c>
      <c r="D39" s="272">
        <f t="shared" si="14"/>
        <v>0</v>
      </c>
      <c r="E39" s="272">
        <f t="shared" si="14"/>
        <v>0</v>
      </c>
      <c r="F39" s="272">
        <f t="shared" si="14"/>
        <v>0</v>
      </c>
      <c r="G39" s="272">
        <f t="shared" si="14"/>
        <v>0</v>
      </c>
      <c r="H39" s="272">
        <f t="shared" si="14"/>
        <v>0</v>
      </c>
      <c r="I39" s="272">
        <f t="shared" si="14"/>
        <v>0</v>
      </c>
      <c r="J39" s="272">
        <f t="shared" si="14"/>
        <v>0</v>
      </c>
      <c r="K39" s="272">
        <f t="shared" si="14"/>
        <v>0</v>
      </c>
      <c r="L39" s="272">
        <f t="shared" si="14"/>
        <v>0</v>
      </c>
      <c r="M39" s="272">
        <f t="shared" si="14"/>
        <v>0</v>
      </c>
      <c r="N39" s="275">
        <f t="shared" si="5"/>
        <v>0</v>
      </c>
      <c r="O39" s="272">
        <f t="shared" si="14"/>
        <v>0</v>
      </c>
      <c r="P39" s="272">
        <f t="shared" si="2"/>
        <v>0</v>
      </c>
      <c r="Q39" s="278">
        <f t="shared" si="14"/>
        <v>0</v>
      </c>
      <c r="R39">
        <v>206</v>
      </c>
    </row>
    <row r="40" spans="1:18" customFormat="1" ht="30" customHeight="1" x14ac:dyDescent="0.25">
      <c r="A40" s="88">
        <v>161</v>
      </c>
      <c r="B40" s="85" t="s">
        <v>174</v>
      </c>
      <c r="C40" s="274"/>
      <c r="D40" s="274"/>
      <c r="E40" s="274"/>
      <c r="F40" s="274"/>
      <c r="G40" s="274"/>
      <c r="H40" s="274"/>
      <c r="I40" s="274"/>
      <c r="J40" s="274"/>
      <c r="K40" s="274"/>
      <c r="L40" s="274"/>
      <c r="M40" s="274"/>
      <c r="N40" s="275">
        <f t="shared" si="5"/>
        <v>0</v>
      </c>
      <c r="O40" s="274"/>
      <c r="P40" s="275">
        <f t="shared" si="2"/>
        <v>0</v>
      </c>
      <c r="Q40" s="273"/>
      <c r="R40">
        <v>208</v>
      </c>
    </row>
    <row r="41" spans="1:18" customFormat="1" ht="25.5" customHeight="1" x14ac:dyDescent="0.25">
      <c r="A41" s="89">
        <v>1700</v>
      </c>
      <c r="B41" s="83" t="s">
        <v>175</v>
      </c>
      <c r="C41" s="272">
        <f t="shared" ref="C41:Q41" si="15">SUM(C42:C43)</f>
        <v>0</v>
      </c>
      <c r="D41" s="272">
        <f>SUM(D42:D43)</f>
        <v>0</v>
      </c>
      <c r="E41" s="272">
        <f t="shared" si="15"/>
        <v>0</v>
      </c>
      <c r="F41" s="272">
        <f t="shared" si="15"/>
        <v>0</v>
      </c>
      <c r="G41" s="272">
        <f t="shared" ref="G41:I41" si="16">SUM(G42:G43)</f>
        <v>0</v>
      </c>
      <c r="H41" s="272">
        <f t="shared" si="15"/>
        <v>0</v>
      </c>
      <c r="I41" s="272">
        <f t="shared" si="16"/>
        <v>0</v>
      </c>
      <c r="J41" s="272">
        <f t="shared" si="15"/>
        <v>0</v>
      </c>
      <c r="K41" s="272">
        <f t="shared" si="15"/>
        <v>0</v>
      </c>
      <c r="L41" s="272">
        <f t="shared" si="15"/>
        <v>0</v>
      </c>
      <c r="M41" s="272">
        <f t="shared" si="15"/>
        <v>0</v>
      </c>
      <c r="N41" s="275">
        <f t="shared" si="5"/>
        <v>0</v>
      </c>
      <c r="O41" s="272">
        <f t="shared" si="15"/>
        <v>0</v>
      </c>
      <c r="P41" s="272">
        <f t="shared" si="2"/>
        <v>0</v>
      </c>
      <c r="Q41" s="278">
        <f t="shared" si="15"/>
        <v>0</v>
      </c>
      <c r="R41">
        <v>210</v>
      </c>
    </row>
    <row r="42" spans="1:18" customFormat="1" ht="25.5" customHeight="1" x14ac:dyDescent="0.25">
      <c r="A42" s="88">
        <v>171</v>
      </c>
      <c r="B42" s="85" t="s">
        <v>176</v>
      </c>
      <c r="C42" s="274"/>
      <c r="D42" s="274"/>
      <c r="E42" s="274"/>
      <c r="F42" s="274"/>
      <c r="G42" s="274"/>
      <c r="H42" s="274"/>
      <c r="I42" s="274"/>
      <c r="J42" s="274"/>
      <c r="K42" s="274"/>
      <c r="L42" s="274"/>
      <c r="M42" s="274"/>
      <c r="N42" s="275">
        <f t="shared" si="5"/>
        <v>0</v>
      </c>
      <c r="O42" s="274"/>
      <c r="P42" s="275">
        <f t="shared" si="2"/>
        <v>0</v>
      </c>
      <c r="Q42" s="273"/>
      <c r="R42">
        <v>212</v>
      </c>
    </row>
    <row r="43" spans="1:18" customFormat="1" ht="25.5" customHeight="1" x14ac:dyDescent="0.25">
      <c r="A43" s="88">
        <v>172</v>
      </c>
      <c r="B43" s="85" t="s">
        <v>177</v>
      </c>
      <c r="C43" s="274"/>
      <c r="D43" s="274"/>
      <c r="E43" s="274"/>
      <c r="F43" s="274"/>
      <c r="G43" s="274"/>
      <c r="H43" s="274"/>
      <c r="I43" s="274"/>
      <c r="J43" s="274"/>
      <c r="K43" s="274"/>
      <c r="L43" s="274"/>
      <c r="M43" s="274"/>
      <c r="N43" s="275">
        <f t="shared" si="5"/>
        <v>0</v>
      </c>
      <c r="O43" s="274"/>
      <c r="P43" s="275">
        <f t="shared" si="2"/>
        <v>0</v>
      </c>
      <c r="Q43" s="273"/>
      <c r="R43">
        <v>214</v>
      </c>
    </row>
    <row r="44" spans="1:18" s="175" customFormat="1" ht="25.5" customHeight="1" x14ac:dyDescent="0.25">
      <c r="A44" s="170">
        <v>2000</v>
      </c>
      <c r="B44" s="171" t="s">
        <v>43</v>
      </c>
      <c r="C44" s="279">
        <f t="shared" ref="C44:Q44" si="17">C45+C54+C58+C68+C78+C86+C89+C95+C99</f>
        <v>5718000</v>
      </c>
      <c r="D44" s="279">
        <f>D45+D54+D58+D68+D78+D86+D89+D95+D99</f>
        <v>0</v>
      </c>
      <c r="E44" s="279">
        <f t="shared" si="17"/>
        <v>0</v>
      </c>
      <c r="F44" s="279">
        <f t="shared" si="17"/>
        <v>6500000</v>
      </c>
      <c r="G44" s="279">
        <f t="shared" ref="G44:I44" si="18">G45+G54+G58+G68+G78+G86+G89+G95+G99</f>
        <v>0</v>
      </c>
      <c r="H44" s="279">
        <f t="shared" si="17"/>
        <v>0</v>
      </c>
      <c r="I44" s="279">
        <f t="shared" si="18"/>
        <v>0</v>
      </c>
      <c r="J44" s="279">
        <f t="shared" si="17"/>
        <v>0</v>
      </c>
      <c r="K44" s="279">
        <f t="shared" si="17"/>
        <v>0</v>
      </c>
      <c r="L44" s="279">
        <f t="shared" si="17"/>
        <v>2464334</v>
      </c>
      <c r="M44" s="477">
        <f t="shared" si="17"/>
        <v>0</v>
      </c>
      <c r="N44" s="478">
        <f t="shared" si="5"/>
        <v>14682334</v>
      </c>
      <c r="O44" s="279">
        <f t="shared" si="17"/>
        <v>0</v>
      </c>
      <c r="P44" s="279">
        <f t="shared" si="2"/>
        <v>29364668</v>
      </c>
      <c r="Q44" s="280">
        <f t="shared" si="17"/>
        <v>0</v>
      </c>
      <c r="R44" s="175">
        <v>216</v>
      </c>
    </row>
    <row r="45" spans="1:18" customFormat="1" ht="30" x14ac:dyDescent="0.25">
      <c r="A45" s="82">
        <v>2100</v>
      </c>
      <c r="B45" s="83" t="s">
        <v>178</v>
      </c>
      <c r="C45" s="272">
        <f t="shared" ref="C45:Q45" si="19">SUM(C46:C53)</f>
        <v>1290000</v>
      </c>
      <c r="D45" s="272">
        <f>SUM(D46:D53)</f>
        <v>0</v>
      </c>
      <c r="E45" s="272">
        <f t="shared" si="19"/>
        <v>0</v>
      </c>
      <c r="F45" s="272">
        <f t="shared" si="19"/>
        <v>0</v>
      </c>
      <c r="G45" s="272">
        <f t="shared" ref="G45:I45" si="20">SUM(G46:G53)</f>
        <v>0</v>
      </c>
      <c r="H45" s="272">
        <f t="shared" si="19"/>
        <v>0</v>
      </c>
      <c r="I45" s="272">
        <f t="shared" si="20"/>
        <v>0</v>
      </c>
      <c r="J45" s="272">
        <f t="shared" si="19"/>
        <v>0</v>
      </c>
      <c r="K45" s="272">
        <f t="shared" si="19"/>
        <v>0</v>
      </c>
      <c r="L45" s="272">
        <f t="shared" si="19"/>
        <v>60000</v>
      </c>
      <c r="M45" s="272">
        <f t="shared" si="19"/>
        <v>0</v>
      </c>
      <c r="N45" s="275">
        <f t="shared" si="5"/>
        <v>1350000</v>
      </c>
      <c r="O45" s="272">
        <f t="shared" si="19"/>
        <v>0</v>
      </c>
      <c r="P45" s="272">
        <f t="shared" si="2"/>
        <v>2700000</v>
      </c>
      <c r="Q45" s="278">
        <f t="shared" si="19"/>
        <v>0</v>
      </c>
      <c r="R45">
        <v>224</v>
      </c>
    </row>
    <row r="46" spans="1:18" customFormat="1" ht="25.5" customHeight="1" x14ac:dyDescent="0.25">
      <c r="A46" s="88">
        <v>211</v>
      </c>
      <c r="B46" s="85" t="s">
        <v>179</v>
      </c>
      <c r="C46" s="274">
        <v>500000</v>
      </c>
      <c r="D46" s="274"/>
      <c r="E46" s="274"/>
      <c r="F46" s="274"/>
      <c r="G46" s="274"/>
      <c r="H46" s="274"/>
      <c r="I46" s="274"/>
      <c r="J46" s="274"/>
      <c r="K46" s="274"/>
      <c r="L46" s="274">
        <v>25000</v>
      </c>
      <c r="M46" s="274"/>
      <c r="N46" s="275">
        <f t="shared" si="5"/>
        <v>525000</v>
      </c>
      <c r="O46" s="274"/>
      <c r="P46" s="275">
        <f t="shared" si="2"/>
        <v>1050000</v>
      </c>
      <c r="Q46" s="273"/>
      <c r="R46">
        <v>226</v>
      </c>
    </row>
    <row r="47" spans="1:18" customFormat="1" ht="25.5" customHeight="1" x14ac:dyDescent="0.25">
      <c r="A47" s="88">
        <v>212</v>
      </c>
      <c r="B47" s="85" t="s">
        <v>180</v>
      </c>
      <c r="C47" s="274">
        <v>170000</v>
      </c>
      <c r="D47" s="274"/>
      <c r="E47" s="274"/>
      <c r="F47" s="274"/>
      <c r="G47" s="274"/>
      <c r="H47" s="274"/>
      <c r="I47" s="274"/>
      <c r="J47" s="274"/>
      <c r="K47" s="274"/>
      <c r="L47" s="274"/>
      <c r="M47" s="274"/>
      <c r="N47" s="275">
        <f t="shared" si="5"/>
        <v>170000</v>
      </c>
      <c r="O47" s="274"/>
      <c r="P47" s="275">
        <f t="shared" si="2"/>
        <v>340000</v>
      </c>
      <c r="Q47" s="273"/>
      <c r="R47">
        <v>228</v>
      </c>
    </row>
    <row r="48" spans="1:18" customFormat="1" ht="25.5" customHeight="1" x14ac:dyDescent="0.25">
      <c r="A48" s="88">
        <v>213</v>
      </c>
      <c r="B48" s="85" t="s">
        <v>181</v>
      </c>
      <c r="C48" s="274"/>
      <c r="D48" s="274"/>
      <c r="E48" s="274"/>
      <c r="F48" s="274"/>
      <c r="G48" s="274"/>
      <c r="H48" s="274"/>
      <c r="I48" s="274"/>
      <c r="J48" s="274"/>
      <c r="K48" s="274"/>
      <c r="L48" s="274"/>
      <c r="M48" s="274"/>
      <c r="N48" s="275">
        <f t="shared" si="5"/>
        <v>0</v>
      </c>
      <c r="O48" s="274"/>
      <c r="P48" s="275">
        <f t="shared" si="2"/>
        <v>0</v>
      </c>
      <c r="Q48" s="273"/>
      <c r="R48">
        <v>230</v>
      </c>
    </row>
    <row r="49" spans="1:18" customFormat="1" ht="34.5" customHeight="1" x14ac:dyDescent="0.25">
      <c r="A49" s="88">
        <v>214</v>
      </c>
      <c r="B49" s="85" t="s">
        <v>182</v>
      </c>
      <c r="C49" s="274">
        <v>15000</v>
      </c>
      <c r="D49" s="274"/>
      <c r="E49" s="274"/>
      <c r="F49" s="274"/>
      <c r="G49" s="274"/>
      <c r="H49" s="274"/>
      <c r="I49" s="274"/>
      <c r="J49" s="274"/>
      <c r="K49" s="274"/>
      <c r="L49" s="274"/>
      <c r="M49" s="274"/>
      <c r="N49" s="275">
        <f t="shared" si="5"/>
        <v>15000</v>
      </c>
      <c r="O49" s="274"/>
      <c r="P49" s="275">
        <f t="shared" si="2"/>
        <v>30000</v>
      </c>
      <c r="Q49" s="273"/>
    </row>
    <row r="50" spans="1:18" customFormat="1" ht="25.5" customHeight="1" x14ac:dyDescent="0.25">
      <c r="A50" s="88">
        <v>215</v>
      </c>
      <c r="B50" s="85" t="s">
        <v>183</v>
      </c>
      <c r="C50" s="274">
        <v>55000</v>
      </c>
      <c r="D50" s="274"/>
      <c r="E50" s="274"/>
      <c r="F50" s="274"/>
      <c r="G50" s="274"/>
      <c r="H50" s="274"/>
      <c r="I50" s="274"/>
      <c r="J50" s="274"/>
      <c r="K50" s="274"/>
      <c r="L50" s="274"/>
      <c r="M50" s="274"/>
      <c r="N50" s="275">
        <f t="shared" si="5"/>
        <v>55000</v>
      </c>
      <c r="O50" s="274"/>
      <c r="P50" s="275">
        <f t="shared" si="2"/>
        <v>110000</v>
      </c>
      <c r="Q50" s="273"/>
      <c r="R50">
        <v>301</v>
      </c>
    </row>
    <row r="51" spans="1:18" customFormat="1" ht="25.5" customHeight="1" x14ac:dyDescent="0.25">
      <c r="A51" s="88">
        <v>216</v>
      </c>
      <c r="B51" s="85" t="s">
        <v>184</v>
      </c>
      <c r="C51" s="274">
        <v>300000</v>
      </c>
      <c r="D51" s="274"/>
      <c r="E51" s="274"/>
      <c r="F51" s="274"/>
      <c r="G51" s="274"/>
      <c r="H51" s="274"/>
      <c r="I51" s="274"/>
      <c r="J51" s="274"/>
      <c r="K51" s="274"/>
      <c r="L51" s="274">
        <v>35000</v>
      </c>
      <c r="M51" s="274"/>
      <c r="N51" s="275">
        <f t="shared" si="5"/>
        <v>335000</v>
      </c>
      <c r="O51" s="274"/>
      <c r="P51" s="275">
        <f t="shared" si="2"/>
        <v>670000</v>
      </c>
      <c r="Q51" s="273"/>
      <c r="R51">
        <v>302</v>
      </c>
    </row>
    <row r="52" spans="1:18" customFormat="1" ht="25.5" customHeight="1" x14ac:dyDescent="0.25">
      <c r="A52" s="88">
        <v>217</v>
      </c>
      <c r="B52" s="85" t="s">
        <v>185</v>
      </c>
      <c r="C52" s="274"/>
      <c r="D52" s="274"/>
      <c r="E52" s="274"/>
      <c r="F52" s="274"/>
      <c r="G52" s="274"/>
      <c r="H52" s="274"/>
      <c r="I52" s="274"/>
      <c r="J52" s="274"/>
      <c r="K52" s="274"/>
      <c r="L52" s="274"/>
      <c r="M52" s="274"/>
      <c r="N52" s="275">
        <f t="shared" si="5"/>
        <v>0</v>
      </c>
      <c r="O52" s="274"/>
      <c r="P52" s="275">
        <f t="shared" si="2"/>
        <v>0</v>
      </c>
      <c r="Q52" s="273"/>
      <c r="R52">
        <v>303</v>
      </c>
    </row>
    <row r="53" spans="1:18" customFormat="1" ht="29.45" customHeight="1" x14ac:dyDescent="0.25">
      <c r="A53" s="88">
        <v>218</v>
      </c>
      <c r="B53" s="85" t="s">
        <v>186</v>
      </c>
      <c r="C53" s="274">
        <v>250000</v>
      </c>
      <c r="D53" s="274"/>
      <c r="E53" s="274"/>
      <c r="F53" s="274"/>
      <c r="G53" s="274"/>
      <c r="H53" s="274"/>
      <c r="I53" s="274"/>
      <c r="J53" s="274"/>
      <c r="K53" s="274"/>
      <c r="L53" s="274"/>
      <c r="M53" s="274"/>
      <c r="N53" s="275">
        <f t="shared" si="5"/>
        <v>250000</v>
      </c>
      <c r="O53" s="274"/>
      <c r="P53" s="275">
        <f t="shared" si="2"/>
        <v>500000</v>
      </c>
      <c r="Q53" s="273"/>
      <c r="R53">
        <v>304</v>
      </c>
    </row>
    <row r="54" spans="1:18" customFormat="1" ht="25.5" customHeight="1" x14ac:dyDescent="0.25">
      <c r="A54" s="82">
        <v>2200</v>
      </c>
      <c r="B54" s="83" t="s">
        <v>187</v>
      </c>
      <c r="C54" s="272">
        <f t="shared" ref="C54:Q54" si="21">SUM(C55:C57)</f>
        <v>840000</v>
      </c>
      <c r="D54" s="272">
        <f>SUM(D55:D57)</f>
        <v>0</v>
      </c>
      <c r="E54" s="272">
        <f t="shared" si="21"/>
        <v>0</v>
      </c>
      <c r="F54" s="272">
        <f t="shared" si="21"/>
        <v>0</v>
      </c>
      <c r="G54" s="272">
        <f t="shared" ref="G54:I54" si="22">SUM(G55:G57)</f>
        <v>0</v>
      </c>
      <c r="H54" s="272">
        <f t="shared" si="21"/>
        <v>0</v>
      </c>
      <c r="I54" s="272">
        <f t="shared" si="22"/>
        <v>0</v>
      </c>
      <c r="J54" s="272">
        <f t="shared" si="21"/>
        <v>0</v>
      </c>
      <c r="K54" s="272">
        <f t="shared" si="21"/>
        <v>0</v>
      </c>
      <c r="L54" s="272">
        <f t="shared" si="21"/>
        <v>0</v>
      </c>
      <c r="M54" s="272">
        <f t="shared" si="21"/>
        <v>0</v>
      </c>
      <c r="N54" s="275">
        <f t="shared" si="5"/>
        <v>840000</v>
      </c>
      <c r="O54" s="272">
        <f t="shared" si="21"/>
        <v>0</v>
      </c>
      <c r="P54" s="272">
        <f t="shared" si="2"/>
        <v>1680000</v>
      </c>
      <c r="Q54" s="278">
        <f t="shared" si="21"/>
        <v>0</v>
      </c>
      <c r="R54">
        <v>305</v>
      </c>
    </row>
    <row r="55" spans="1:18" customFormat="1" ht="25.5" customHeight="1" x14ac:dyDescent="0.25">
      <c r="A55" s="88">
        <v>221</v>
      </c>
      <c r="B55" s="85" t="s">
        <v>188</v>
      </c>
      <c r="C55" s="274">
        <v>750000</v>
      </c>
      <c r="D55" s="274"/>
      <c r="E55" s="274"/>
      <c r="F55" s="274"/>
      <c r="G55" s="274"/>
      <c r="H55" s="274"/>
      <c r="I55" s="274"/>
      <c r="J55" s="274"/>
      <c r="K55" s="274"/>
      <c r="L55" s="274"/>
      <c r="M55" s="274"/>
      <c r="N55" s="275">
        <f t="shared" si="5"/>
        <v>750000</v>
      </c>
      <c r="O55" s="274"/>
      <c r="P55" s="275">
        <f t="shared" si="2"/>
        <v>1500000</v>
      </c>
      <c r="Q55" s="273"/>
      <c r="R55">
        <v>306</v>
      </c>
    </row>
    <row r="56" spans="1:18" customFormat="1" ht="25.5" customHeight="1" x14ac:dyDescent="0.25">
      <c r="A56" s="88">
        <v>222</v>
      </c>
      <c r="B56" s="85" t="s">
        <v>189</v>
      </c>
      <c r="C56" s="274">
        <v>65000</v>
      </c>
      <c r="D56" s="274"/>
      <c r="E56" s="274"/>
      <c r="F56" s="274"/>
      <c r="G56" s="274"/>
      <c r="H56" s="274"/>
      <c r="I56" s="274"/>
      <c r="J56" s="274"/>
      <c r="K56" s="274"/>
      <c r="L56" s="274"/>
      <c r="M56" s="274"/>
      <c r="N56" s="275">
        <f t="shared" si="5"/>
        <v>65000</v>
      </c>
      <c r="O56" s="274"/>
      <c r="P56" s="275">
        <f t="shared" si="2"/>
        <v>130000</v>
      </c>
      <c r="Q56" s="273"/>
      <c r="R56">
        <v>307</v>
      </c>
    </row>
    <row r="57" spans="1:18" customFormat="1" ht="25.5" customHeight="1" x14ac:dyDescent="0.25">
      <c r="A57" s="88">
        <v>223</v>
      </c>
      <c r="B57" s="85" t="s">
        <v>190</v>
      </c>
      <c r="C57" s="274">
        <v>25000</v>
      </c>
      <c r="D57" s="274"/>
      <c r="E57" s="274"/>
      <c r="F57" s="274"/>
      <c r="G57" s="274"/>
      <c r="H57" s="274"/>
      <c r="I57" s="274"/>
      <c r="J57" s="274"/>
      <c r="K57" s="274"/>
      <c r="L57" s="274"/>
      <c r="M57" s="274"/>
      <c r="N57" s="275">
        <f t="shared" si="5"/>
        <v>25000</v>
      </c>
      <c r="O57" s="274"/>
      <c r="P57" s="275">
        <f t="shared" si="2"/>
        <v>50000</v>
      </c>
      <c r="Q57" s="273"/>
      <c r="R57">
        <v>308</v>
      </c>
    </row>
    <row r="58" spans="1:18" customFormat="1" ht="30" x14ac:dyDescent="0.25">
      <c r="A58" s="82">
        <v>2300</v>
      </c>
      <c r="B58" s="83" t="s">
        <v>191</v>
      </c>
      <c r="C58" s="272">
        <f t="shared" ref="C58:Q58" si="23">SUM(C59:C67)</f>
        <v>0</v>
      </c>
      <c r="D58" s="272">
        <f>SUM(D59:D67)</f>
        <v>0</v>
      </c>
      <c r="E58" s="272">
        <f t="shared" si="23"/>
        <v>0</v>
      </c>
      <c r="F58" s="272">
        <f t="shared" si="23"/>
        <v>0</v>
      </c>
      <c r="G58" s="272">
        <f t="shared" ref="G58:I58" si="24">SUM(G59:G67)</f>
        <v>0</v>
      </c>
      <c r="H58" s="272">
        <f t="shared" si="23"/>
        <v>0</v>
      </c>
      <c r="I58" s="272">
        <f t="shared" si="24"/>
        <v>0</v>
      </c>
      <c r="J58" s="272">
        <f t="shared" si="23"/>
        <v>0</v>
      </c>
      <c r="K58" s="272">
        <f t="shared" si="23"/>
        <v>0</v>
      </c>
      <c r="L58" s="272">
        <f t="shared" si="23"/>
        <v>0</v>
      </c>
      <c r="M58" s="272">
        <f t="shared" si="23"/>
        <v>0</v>
      </c>
      <c r="N58" s="275">
        <f t="shared" si="5"/>
        <v>0</v>
      </c>
      <c r="O58" s="272">
        <f t="shared" si="23"/>
        <v>0</v>
      </c>
      <c r="P58" s="272">
        <f t="shared" si="2"/>
        <v>0</v>
      </c>
      <c r="Q58" s="278">
        <f t="shared" si="23"/>
        <v>0</v>
      </c>
      <c r="R58">
        <v>309</v>
      </c>
    </row>
    <row r="59" spans="1:18" customFormat="1" ht="25.5" x14ac:dyDescent="0.25">
      <c r="A59" s="88">
        <v>231</v>
      </c>
      <c r="B59" s="85" t="s">
        <v>192</v>
      </c>
      <c r="C59" s="274"/>
      <c r="D59" s="274"/>
      <c r="E59" s="274"/>
      <c r="F59" s="274"/>
      <c r="G59" s="274"/>
      <c r="H59" s="274"/>
      <c r="I59" s="274"/>
      <c r="J59" s="274"/>
      <c r="K59" s="274"/>
      <c r="L59" s="274"/>
      <c r="M59" s="274"/>
      <c r="N59" s="275">
        <f t="shared" si="5"/>
        <v>0</v>
      </c>
      <c r="O59" s="274"/>
      <c r="P59" s="275">
        <f t="shared" si="2"/>
        <v>0</v>
      </c>
      <c r="Q59" s="273"/>
      <c r="R59">
        <v>310</v>
      </c>
    </row>
    <row r="60" spans="1:18" customFormat="1" ht="25.5" customHeight="1" x14ac:dyDescent="0.25">
      <c r="A60" s="88">
        <v>232</v>
      </c>
      <c r="B60" s="85" t="s">
        <v>193</v>
      </c>
      <c r="C60" s="274"/>
      <c r="D60" s="274"/>
      <c r="E60" s="274"/>
      <c r="F60" s="274"/>
      <c r="G60" s="274"/>
      <c r="H60" s="274"/>
      <c r="I60" s="274"/>
      <c r="J60" s="274"/>
      <c r="K60" s="274"/>
      <c r="L60" s="274"/>
      <c r="M60" s="274"/>
      <c r="N60" s="275">
        <f t="shared" si="5"/>
        <v>0</v>
      </c>
      <c r="O60" s="274"/>
      <c r="P60" s="275">
        <f t="shared" si="2"/>
        <v>0</v>
      </c>
      <c r="Q60" s="273"/>
      <c r="R60">
        <v>311</v>
      </c>
    </row>
    <row r="61" spans="1:18" customFormat="1" ht="25.5" x14ac:dyDescent="0.25">
      <c r="A61" s="88">
        <v>233</v>
      </c>
      <c r="B61" s="85" t="s">
        <v>194</v>
      </c>
      <c r="C61" s="274"/>
      <c r="D61" s="274"/>
      <c r="E61" s="274"/>
      <c r="F61" s="274"/>
      <c r="G61" s="274"/>
      <c r="H61" s="274"/>
      <c r="I61" s="274"/>
      <c r="J61" s="274"/>
      <c r="K61" s="274"/>
      <c r="L61" s="274"/>
      <c r="M61" s="274"/>
      <c r="N61" s="275">
        <f t="shared" si="5"/>
        <v>0</v>
      </c>
      <c r="O61" s="274"/>
      <c r="P61" s="275">
        <f t="shared" si="2"/>
        <v>0</v>
      </c>
      <c r="Q61" s="273"/>
      <c r="R61">
        <v>312</v>
      </c>
    </row>
    <row r="62" spans="1:18" customFormat="1" ht="25.5" x14ac:dyDescent="0.25">
      <c r="A62" s="88">
        <v>234</v>
      </c>
      <c r="B62" s="85" t="s">
        <v>195</v>
      </c>
      <c r="C62" s="274"/>
      <c r="D62" s="274"/>
      <c r="E62" s="274"/>
      <c r="F62" s="274"/>
      <c r="G62" s="274"/>
      <c r="H62" s="274"/>
      <c r="I62" s="274"/>
      <c r="J62" s="274"/>
      <c r="K62" s="274"/>
      <c r="L62" s="274"/>
      <c r="M62" s="274"/>
      <c r="N62" s="275">
        <f t="shared" si="5"/>
        <v>0</v>
      </c>
      <c r="O62" s="274"/>
      <c r="P62" s="275">
        <f t="shared" si="2"/>
        <v>0</v>
      </c>
      <c r="Q62" s="273"/>
      <c r="R62">
        <v>313</v>
      </c>
    </row>
    <row r="63" spans="1:18" customFormat="1" ht="25.5" x14ac:dyDescent="0.25">
      <c r="A63" s="88">
        <v>235</v>
      </c>
      <c r="B63" s="85" t="s">
        <v>196</v>
      </c>
      <c r="C63" s="274"/>
      <c r="D63" s="274"/>
      <c r="E63" s="274"/>
      <c r="F63" s="274"/>
      <c r="G63" s="274"/>
      <c r="H63" s="274"/>
      <c r="I63" s="274"/>
      <c r="J63" s="274"/>
      <c r="K63" s="274"/>
      <c r="L63" s="274"/>
      <c r="M63" s="274"/>
      <c r="N63" s="275">
        <f t="shared" si="5"/>
        <v>0</v>
      </c>
      <c r="O63" s="274"/>
      <c r="P63" s="275">
        <f t="shared" si="2"/>
        <v>0</v>
      </c>
      <c r="Q63" s="273"/>
      <c r="R63">
        <v>314</v>
      </c>
    </row>
    <row r="64" spans="1:18" customFormat="1" ht="25.5" x14ac:dyDescent="0.25">
      <c r="A64" s="88">
        <v>236</v>
      </c>
      <c r="B64" s="85" t="s">
        <v>197</v>
      </c>
      <c r="C64" s="274"/>
      <c r="D64" s="274"/>
      <c r="E64" s="274"/>
      <c r="F64" s="274"/>
      <c r="G64" s="274"/>
      <c r="H64" s="274"/>
      <c r="I64" s="274"/>
      <c r="J64" s="274"/>
      <c r="K64" s="274"/>
      <c r="L64" s="274"/>
      <c r="M64" s="274"/>
      <c r="N64" s="275">
        <f t="shared" si="5"/>
        <v>0</v>
      </c>
      <c r="O64" s="274"/>
      <c r="P64" s="275">
        <f t="shared" si="2"/>
        <v>0</v>
      </c>
      <c r="Q64" s="273"/>
      <c r="R64">
        <v>315</v>
      </c>
    </row>
    <row r="65" spans="1:18" customFormat="1" ht="25.5" x14ac:dyDescent="0.25">
      <c r="A65" s="88">
        <v>237</v>
      </c>
      <c r="B65" s="85" t="s">
        <v>198</v>
      </c>
      <c r="C65" s="274"/>
      <c r="D65" s="274"/>
      <c r="E65" s="274"/>
      <c r="F65" s="274"/>
      <c r="G65" s="274"/>
      <c r="H65" s="274"/>
      <c r="I65" s="274"/>
      <c r="J65" s="274"/>
      <c r="K65" s="274"/>
      <c r="L65" s="274"/>
      <c r="M65" s="274"/>
      <c r="N65" s="275">
        <f t="shared" si="5"/>
        <v>0</v>
      </c>
      <c r="O65" s="274"/>
      <c r="P65" s="275">
        <f t="shared" si="2"/>
        <v>0</v>
      </c>
      <c r="Q65" s="273"/>
      <c r="R65">
        <v>316</v>
      </c>
    </row>
    <row r="66" spans="1:18" customFormat="1" ht="25.5" customHeight="1" x14ac:dyDescent="0.25">
      <c r="A66" s="88">
        <v>238</v>
      </c>
      <c r="B66" s="85" t="s">
        <v>199</v>
      </c>
      <c r="C66" s="274"/>
      <c r="D66" s="274"/>
      <c r="E66" s="274"/>
      <c r="F66" s="274"/>
      <c r="G66" s="274"/>
      <c r="H66" s="274"/>
      <c r="I66" s="274"/>
      <c r="J66" s="274"/>
      <c r="K66" s="274"/>
      <c r="L66" s="274"/>
      <c r="M66" s="274"/>
      <c r="N66" s="275">
        <f t="shared" si="5"/>
        <v>0</v>
      </c>
      <c r="O66" s="274"/>
      <c r="P66" s="275">
        <f t="shared" si="2"/>
        <v>0</v>
      </c>
      <c r="Q66" s="273"/>
      <c r="R66">
        <v>317</v>
      </c>
    </row>
    <row r="67" spans="1:18" customFormat="1" ht="25.5" customHeight="1" x14ac:dyDescent="0.25">
      <c r="A67" s="88">
        <v>239</v>
      </c>
      <c r="B67" s="85" t="s">
        <v>200</v>
      </c>
      <c r="C67" s="274"/>
      <c r="D67" s="274"/>
      <c r="E67" s="274"/>
      <c r="F67" s="274"/>
      <c r="G67" s="274"/>
      <c r="H67" s="274"/>
      <c r="I67" s="274"/>
      <c r="J67" s="274"/>
      <c r="K67" s="274"/>
      <c r="L67" s="274"/>
      <c r="M67" s="274"/>
      <c r="N67" s="275">
        <f t="shared" si="5"/>
        <v>0</v>
      </c>
      <c r="O67" s="274"/>
      <c r="P67" s="275">
        <f t="shared" si="2"/>
        <v>0</v>
      </c>
      <c r="Q67" s="273"/>
      <c r="R67">
        <v>399</v>
      </c>
    </row>
    <row r="68" spans="1:18" customFormat="1" ht="30" x14ac:dyDescent="0.25">
      <c r="A68" s="82">
        <v>2400</v>
      </c>
      <c r="B68" s="83" t="s">
        <v>201</v>
      </c>
      <c r="C68" s="272">
        <f t="shared" ref="C68:Q68" si="25">SUM(C69:C77)</f>
        <v>925000</v>
      </c>
      <c r="D68" s="272">
        <f>SUM(D69:D77)</f>
        <v>0</v>
      </c>
      <c r="E68" s="272">
        <f t="shared" si="25"/>
        <v>0</v>
      </c>
      <c r="F68" s="272">
        <f t="shared" si="25"/>
        <v>0</v>
      </c>
      <c r="G68" s="272">
        <f t="shared" ref="G68:I68" si="26">SUM(G69:G77)</f>
        <v>0</v>
      </c>
      <c r="H68" s="272">
        <f t="shared" si="25"/>
        <v>0</v>
      </c>
      <c r="I68" s="272">
        <f t="shared" si="26"/>
        <v>0</v>
      </c>
      <c r="J68" s="272">
        <f t="shared" si="25"/>
        <v>0</v>
      </c>
      <c r="K68" s="272">
        <f t="shared" si="25"/>
        <v>0</v>
      </c>
      <c r="L68" s="272">
        <f t="shared" si="25"/>
        <v>0</v>
      </c>
      <c r="M68" s="272">
        <f t="shared" si="25"/>
        <v>0</v>
      </c>
      <c r="N68" s="275">
        <f t="shared" si="5"/>
        <v>925000</v>
      </c>
      <c r="O68" s="272">
        <f t="shared" si="25"/>
        <v>0</v>
      </c>
      <c r="P68" s="272">
        <f t="shared" si="2"/>
        <v>1850000</v>
      </c>
      <c r="Q68" s="278">
        <f t="shared" si="25"/>
        <v>0</v>
      </c>
    </row>
    <row r="69" spans="1:18" customFormat="1" ht="25.5" customHeight="1" x14ac:dyDescent="0.25">
      <c r="A69" s="88">
        <v>241</v>
      </c>
      <c r="B69" s="85" t="s">
        <v>202</v>
      </c>
      <c r="C69" s="274">
        <v>55000</v>
      </c>
      <c r="D69" s="274"/>
      <c r="E69" s="274"/>
      <c r="F69" s="274"/>
      <c r="G69" s="274"/>
      <c r="H69" s="274"/>
      <c r="I69" s="274"/>
      <c r="J69" s="274"/>
      <c r="K69" s="274"/>
      <c r="L69" s="274"/>
      <c r="M69" s="274"/>
      <c r="N69" s="275">
        <f t="shared" si="5"/>
        <v>55000</v>
      </c>
      <c r="O69" s="274"/>
      <c r="P69" s="275">
        <f t="shared" si="2"/>
        <v>110000</v>
      </c>
      <c r="Q69" s="273"/>
      <c r="R69">
        <v>401</v>
      </c>
    </row>
    <row r="70" spans="1:18" customFormat="1" ht="25.5" customHeight="1" x14ac:dyDescent="0.25">
      <c r="A70" s="88">
        <v>242</v>
      </c>
      <c r="B70" s="85" t="s">
        <v>203</v>
      </c>
      <c r="C70" s="274">
        <v>45000</v>
      </c>
      <c r="D70" s="274"/>
      <c r="E70" s="274"/>
      <c r="F70" s="274"/>
      <c r="G70" s="274"/>
      <c r="H70" s="274"/>
      <c r="I70" s="274"/>
      <c r="J70" s="274"/>
      <c r="K70" s="274"/>
      <c r="L70" s="274"/>
      <c r="M70" s="274"/>
      <c r="N70" s="275">
        <f t="shared" si="5"/>
        <v>45000</v>
      </c>
      <c r="O70" s="274"/>
      <c r="P70" s="275">
        <f t="shared" si="2"/>
        <v>90000</v>
      </c>
      <c r="Q70" s="273"/>
      <c r="R70">
        <v>402</v>
      </c>
    </row>
    <row r="71" spans="1:18" customFormat="1" ht="25.5" customHeight="1" x14ac:dyDescent="0.25">
      <c r="A71" s="88">
        <v>243</v>
      </c>
      <c r="B71" s="85" t="s">
        <v>204</v>
      </c>
      <c r="C71" s="274">
        <v>10000</v>
      </c>
      <c r="D71" s="274"/>
      <c r="E71" s="274"/>
      <c r="F71" s="274"/>
      <c r="G71" s="274"/>
      <c r="H71" s="274"/>
      <c r="I71" s="274"/>
      <c r="J71" s="274"/>
      <c r="K71" s="274"/>
      <c r="L71" s="274"/>
      <c r="M71" s="274"/>
      <c r="N71" s="275">
        <f t="shared" si="5"/>
        <v>10000</v>
      </c>
      <c r="O71" s="274"/>
      <c r="P71" s="275">
        <f t="shared" ref="P71:P134" si="27">SUM(C71:O71)</f>
        <v>20000</v>
      </c>
      <c r="Q71" s="273"/>
      <c r="R71">
        <v>403</v>
      </c>
    </row>
    <row r="72" spans="1:18" customFormat="1" ht="25.5" customHeight="1" x14ac:dyDescent="0.25">
      <c r="A72" s="88">
        <v>244</v>
      </c>
      <c r="B72" s="85" t="s">
        <v>205</v>
      </c>
      <c r="C72" s="274">
        <v>10000</v>
      </c>
      <c r="D72" s="274"/>
      <c r="E72" s="274"/>
      <c r="F72" s="274"/>
      <c r="G72" s="274"/>
      <c r="H72" s="274"/>
      <c r="I72" s="274"/>
      <c r="J72" s="274"/>
      <c r="K72" s="274"/>
      <c r="L72" s="274"/>
      <c r="M72" s="274"/>
      <c r="N72" s="275">
        <f t="shared" si="5"/>
        <v>10000</v>
      </c>
      <c r="O72" s="274"/>
      <c r="P72" s="275">
        <f t="shared" si="27"/>
        <v>20000</v>
      </c>
      <c r="Q72" s="273"/>
      <c r="R72">
        <v>404</v>
      </c>
    </row>
    <row r="73" spans="1:18" customFormat="1" ht="25.5" customHeight="1" x14ac:dyDescent="0.25">
      <c r="A73" s="88">
        <v>245</v>
      </c>
      <c r="B73" s="85" t="s">
        <v>206</v>
      </c>
      <c r="C73" s="274">
        <v>5000</v>
      </c>
      <c r="D73" s="274"/>
      <c r="E73" s="274"/>
      <c r="F73" s="274"/>
      <c r="G73" s="274"/>
      <c r="H73" s="274"/>
      <c r="I73" s="274"/>
      <c r="J73" s="274"/>
      <c r="K73" s="274"/>
      <c r="L73" s="274"/>
      <c r="M73" s="274"/>
      <c r="N73" s="275">
        <f t="shared" ref="N73:N110" si="28">SUM(C73:M73)</f>
        <v>5000</v>
      </c>
      <c r="O73" s="274"/>
      <c r="P73" s="275">
        <f t="shared" si="27"/>
        <v>10000</v>
      </c>
      <c r="Q73" s="273"/>
      <c r="R73">
        <v>405</v>
      </c>
    </row>
    <row r="74" spans="1:18" customFormat="1" ht="25.5" customHeight="1" x14ac:dyDescent="0.25">
      <c r="A74" s="88">
        <v>246</v>
      </c>
      <c r="B74" s="85" t="s">
        <v>207</v>
      </c>
      <c r="C74" s="274">
        <v>700000</v>
      </c>
      <c r="D74" s="274"/>
      <c r="E74" s="274"/>
      <c r="F74" s="274"/>
      <c r="G74" s="274"/>
      <c r="H74" s="274"/>
      <c r="I74" s="274"/>
      <c r="J74" s="274"/>
      <c r="K74" s="274"/>
      <c r="L74" s="274"/>
      <c r="M74" s="274"/>
      <c r="N74" s="275">
        <f t="shared" si="28"/>
        <v>700000</v>
      </c>
      <c r="O74" s="274"/>
      <c r="P74" s="275">
        <f t="shared" si="27"/>
        <v>1400000</v>
      </c>
      <c r="Q74" s="273"/>
      <c r="R74">
        <v>406</v>
      </c>
    </row>
    <row r="75" spans="1:18" customFormat="1" ht="25.5" customHeight="1" x14ac:dyDescent="0.25">
      <c r="A75" s="88">
        <v>247</v>
      </c>
      <c r="B75" s="85" t="s">
        <v>208</v>
      </c>
      <c r="C75" s="274">
        <v>55000</v>
      </c>
      <c r="D75" s="274"/>
      <c r="E75" s="274"/>
      <c r="F75" s="274"/>
      <c r="G75" s="274"/>
      <c r="H75" s="274"/>
      <c r="I75" s="274"/>
      <c r="J75" s="274"/>
      <c r="K75" s="274"/>
      <c r="L75" s="274"/>
      <c r="M75" s="274"/>
      <c r="N75" s="275">
        <f t="shared" si="28"/>
        <v>55000</v>
      </c>
      <c r="O75" s="274"/>
      <c r="P75" s="275">
        <f t="shared" si="27"/>
        <v>110000</v>
      </c>
      <c r="Q75" s="273"/>
      <c r="R75">
        <v>407</v>
      </c>
    </row>
    <row r="76" spans="1:18" customFormat="1" ht="25.5" customHeight="1" x14ac:dyDescent="0.25">
      <c r="A76" s="88">
        <v>248</v>
      </c>
      <c r="B76" s="85" t="s">
        <v>209</v>
      </c>
      <c r="C76" s="274"/>
      <c r="D76" s="274"/>
      <c r="E76" s="274"/>
      <c r="F76" s="274"/>
      <c r="G76" s="274"/>
      <c r="H76" s="274"/>
      <c r="I76" s="274"/>
      <c r="J76" s="274"/>
      <c r="K76" s="274"/>
      <c r="L76" s="274"/>
      <c r="M76" s="274"/>
      <c r="N76" s="275">
        <f t="shared" si="28"/>
        <v>0</v>
      </c>
      <c r="O76" s="274"/>
      <c r="P76" s="275">
        <f t="shared" si="27"/>
        <v>0</v>
      </c>
      <c r="Q76" s="273"/>
      <c r="R76">
        <v>499</v>
      </c>
    </row>
    <row r="77" spans="1:18" customFormat="1" ht="25.5" customHeight="1" x14ac:dyDescent="0.25">
      <c r="A77" s="88">
        <v>249</v>
      </c>
      <c r="B77" s="85" t="s">
        <v>210</v>
      </c>
      <c r="C77" s="274">
        <v>45000</v>
      </c>
      <c r="D77" s="274"/>
      <c r="E77" s="274"/>
      <c r="F77" s="274"/>
      <c r="G77" s="274"/>
      <c r="H77" s="274"/>
      <c r="I77" s="274"/>
      <c r="J77" s="274"/>
      <c r="K77" s="274"/>
      <c r="L77" s="274"/>
      <c r="M77" s="274"/>
      <c r="N77" s="275">
        <f t="shared" si="28"/>
        <v>45000</v>
      </c>
      <c r="O77" s="274"/>
      <c r="P77" s="275">
        <f t="shared" si="27"/>
        <v>90000</v>
      </c>
      <c r="Q77" s="273"/>
    </row>
    <row r="78" spans="1:18" customFormat="1" ht="25.5" customHeight="1" x14ac:dyDescent="0.25">
      <c r="A78" s="82">
        <v>2500</v>
      </c>
      <c r="B78" s="83" t="s">
        <v>211</v>
      </c>
      <c r="C78" s="272">
        <f t="shared" ref="C78:Q78" si="29">SUM(C79:C85)</f>
        <v>475000</v>
      </c>
      <c r="D78" s="272">
        <f>SUM(D79:D85)</f>
        <v>0</v>
      </c>
      <c r="E78" s="272">
        <f t="shared" si="29"/>
        <v>0</v>
      </c>
      <c r="F78" s="272">
        <f t="shared" si="29"/>
        <v>0</v>
      </c>
      <c r="G78" s="272">
        <f t="shared" ref="G78:I78" si="30">SUM(G79:G85)</f>
        <v>0</v>
      </c>
      <c r="H78" s="272">
        <f t="shared" si="29"/>
        <v>0</v>
      </c>
      <c r="I78" s="272">
        <f t="shared" si="30"/>
        <v>0</v>
      </c>
      <c r="J78" s="272">
        <f t="shared" si="29"/>
        <v>0</v>
      </c>
      <c r="K78" s="272">
        <f t="shared" si="29"/>
        <v>0</v>
      </c>
      <c r="L78" s="272">
        <f t="shared" si="29"/>
        <v>75000</v>
      </c>
      <c r="M78" s="272">
        <f t="shared" si="29"/>
        <v>0</v>
      </c>
      <c r="N78" s="275">
        <f t="shared" si="28"/>
        <v>550000</v>
      </c>
      <c r="O78" s="272">
        <f t="shared" si="29"/>
        <v>0</v>
      </c>
      <c r="P78" s="272">
        <f t="shared" si="27"/>
        <v>1100000</v>
      </c>
      <c r="Q78" s="278">
        <f t="shared" si="29"/>
        <v>0</v>
      </c>
      <c r="R78">
        <v>501</v>
      </c>
    </row>
    <row r="79" spans="1:18" customFormat="1" ht="25.5" customHeight="1" x14ac:dyDescent="0.25">
      <c r="A79" s="88">
        <v>251</v>
      </c>
      <c r="B79" s="85" t="s">
        <v>212</v>
      </c>
      <c r="C79" s="274">
        <v>350000</v>
      </c>
      <c r="D79" s="274"/>
      <c r="E79" s="274"/>
      <c r="F79" s="274"/>
      <c r="G79" s="274"/>
      <c r="H79" s="274"/>
      <c r="I79" s="274"/>
      <c r="J79" s="274"/>
      <c r="K79" s="274"/>
      <c r="L79" s="274"/>
      <c r="M79" s="274"/>
      <c r="N79" s="275">
        <f t="shared" si="28"/>
        <v>350000</v>
      </c>
      <c r="O79" s="274"/>
      <c r="P79" s="275">
        <f t="shared" si="27"/>
        <v>700000</v>
      </c>
      <c r="Q79" s="273"/>
      <c r="R79">
        <v>502</v>
      </c>
    </row>
    <row r="80" spans="1:18" customFormat="1" ht="25.5" customHeight="1" x14ac:dyDescent="0.25">
      <c r="A80" s="88">
        <v>252</v>
      </c>
      <c r="B80" s="85" t="s">
        <v>213</v>
      </c>
      <c r="C80" s="274">
        <v>75000</v>
      </c>
      <c r="D80" s="274"/>
      <c r="E80" s="274"/>
      <c r="F80" s="274"/>
      <c r="G80" s="274"/>
      <c r="H80" s="274"/>
      <c r="I80" s="274"/>
      <c r="J80" s="274"/>
      <c r="K80" s="274"/>
      <c r="L80" s="274"/>
      <c r="M80" s="274"/>
      <c r="N80" s="275">
        <f t="shared" si="28"/>
        <v>75000</v>
      </c>
      <c r="O80" s="274"/>
      <c r="P80" s="275">
        <f t="shared" si="27"/>
        <v>150000</v>
      </c>
      <c r="Q80" s="273"/>
      <c r="R80">
        <v>503</v>
      </c>
    </row>
    <row r="81" spans="1:18" customFormat="1" ht="25.5" customHeight="1" x14ac:dyDescent="0.25">
      <c r="A81" s="88">
        <v>253</v>
      </c>
      <c r="B81" s="85" t="s">
        <v>214</v>
      </c>
      <c r="C81" s="274">
        <v>50000</v>
      </c>
      <c r="D81" s="274"/>
      <c r="E81" s="274"/>
      <c r="F81" s="274"/>
      <c r="G81" s="274"/>
      <c r="H81" s="274"/>
      <c r="I81" s="274"/>
      <c r="J81" s="274"/>
      <c r="K81" s="274"/>
      <c r="L81" s="274">
        <v>75000</v>
      </c>
      <c r="M81" s="274"/>
      <c r="N81" s="275">
        <f t="shared" si="28"/>
        <v>125000</v>
      </c>
      <c r="O81" s="274"/>
      <c r="P81" s="275">
        <f t="shared" si="27"/>
        <v>250000</v>
      </c>
      <c r="Q81" s="273"/>
      <c r="R81">
        <v>599</v>
      </c>
    </row>
    <row r="82" spans="1:18" customFormat="1" ht="25.5" customHeight="1" x14ac:dyDescent="0.25">
      <c r="A82" s="88">
        <v>254</v>
      </c>
      <c r="B82" s="85" t="s">
        <v>215</v>
      </c>
      <c r="C82" s="274"/>
      <c r="D82" s="274"/>
      <c r="E82" s="274"/>
      <c r="F82" s="274"/>
      <c r="G82" s="274"/>
      <c r="H82" s="274"/>
      <c r="I82" s="274"/>
      <c r="J82" s="274"/>
      <c r="K82" s="274"/>
      <c r="L82" s="274"/>
      <c r="M82" s="274"/>
      <c r="N82" s="275">
        <f t="shared" si="28"/>
        <v>0</v>
      </c>
      <c r="O82" s="274"/>
      <c r="P82" s="275">
        <f t="shared" si="27"/>
        <v>0</v>
      </c>
      <c r="Q82" s="273"/>
    </row>
    <row r="83" spans="1:18" customFormat="1" ht="25.5" customHeight="1" x14ac:dyDescent="0.25">
      <c r="A83" s="88">
        <v>255</v>
      </c>
      <c r="B83" s="85" t="s">
        <v>216</v>
      </c>
      <c r="C83" s="274"/>
      <c r="D83" s="274"/>
      <c r="E83" s="274"/>
      <c r="F83" s="274"/>
      <c r="G83" s="274"/>
      <c r="H83" s="274"/>
      <c r="I83" s="274"/>
      <c r="J83" s="274"/>
      <c r="K83" s="274"/>
      <c r="L83" s="274"/>
      <c r="M83" s="274"/>
      <c r="N83" s="275">
        <f t="shared" si="28"/>
        <v>0</v>
      </c>
      <c r="O83" s="274"/>
      <c r="P83" s="275">
        <f t="shared" si="27"/>
        <v>0</v>
      </c>
      <c r="Q83" s="273"/>
      <c r="R83">
        <v>901</v>
      </c>
    </row>
    <row r="84" spans="1:18" customFormat="1" ht="25.5" customHeight="1" x14ac:dyDescent="0.25">
      <c r="A84" s="88">
        <v>256</v>
      </c>
      <c r="B84" s="85" t="s">
        <v>217</v>
      </c>
      <c r="C84" s="274"/>
      <c r="D84" s="274"/>
      <c r="E84" s="274"/>
      <c r="F84" s="274"/>
      <c r="G84" s="274"/>
      <c r="H84" s="274"/>
      <c r="I84" s="274"/>
      <c r="J84" s="274"/>
      <c r="K84" s="274"/>
      <c r="L84" s="274"/>
      <c r="M84" s="274"/>
      <c r="N84" s="275">
        <f t="shared" si="28"/>
        <v>0</v>
      </c>
      <c r="O84" s="274"/>
      <c r="P84" s="275">
        <f t="shared" si="27"/>
        <v>0</v>
      </c>
      <c r="Q84" s="273"/>
      <c r="R84">
        <v>902</v>
      </c>
    </row>
    <row r="85" spans="1:18" customFormat="1" ht="25.5" customHeight="1" x14ac:dyDescent="0.25">
      <c r="A85" s="88">
        <v>259</v>
      </c>
      <c r="B85" s="85" t="s">
        <v>218</v>
      </c>
      <c r="C85" s="274"/>
      <c r="D85" s="274"/>
      <c r="E85" s="274"/>
      <c r="F85" s="274"/>
      <c r="G85" s="274"/>
      <c r="H85" s="274"/>
      <c r="I85" s="274"/>
      <c r="J85" s="274"/>
      <c r="K85" s="274"/>
      <c r="L85" s="274"/>
      <c r="M85" s="274"/>
      <c r="N85" s="275">
        <f t="shared" si="28"/>
        <v>0</v>
      </c>
      <c r="O85" s="274"/>
      <c r="P85" s="275">
        <f t="shared" si="27"/>
        <v>0</v>
      </c>
      <c r="Q85" s="273"/>
      <c r="R85">
        <v>903</v>
      </c>
    </row>
    <row r="86" spans="1:18" customFormat="1" ht="25.5" customHeight="1" x14ac:dyDescent="0.25">
      <c r="A86" s="82">
        <v>2600</v>
      </c>
      <c r="B86" s="83" t="s">
        <v>219</v>
      </c>
      <c r="C86" s="272">
        <f t="shared" ref="C86:Q86" si="31">SUM(C87:C88)</f>
        <v>300000</v>
      </c>
      <c r="D86" s="272">
        <f>SUM(D87:D88)</f>
        <v>0</v>
      </c>
      <c r="E86" s="272">
        <f t="shared" si="31"/>
        <v>0</v>
      </c>
      <c r="F86" s="272">
        <f t="shared" si="31"/>
        <v>6500000</v>
      </c>
      <c r="G86" s="272">
        <f t="shared" ref="G86:I86" si="32">SUM(G87:G88)</f>
        <v>0</v>
      </c>
      <c r="H86" s="272">
        <f t="shared" si="31"/>
        <v>0</v>
      </c>
      <c r="I86" s="272">
        <f t="shared" si="32"/>
        <v>0</v>
      </c>
      <c r="J86" s="272">
        <f t="shared" si="31"/>
        <v>0</v>
      </c>
      <c r="K86" s="272">
        <f t="shared" si="31"/>
        <v>0</v>
      </c>
      <c r="L86" s="272">
        <f t="shared" si="31"/>
        <v>2249334</v>
      </c>
      <c r="M86" s="272">
        <f t="shared" si="31"/>
        <v>0</v>
      </c>
      <c r="N86" s="275">
        <f t="shared" si="28"/>
        <v>9049334</v>
      </c>
      <c r="O86" s="272">
        <f t="shared" si="31"/>
        <v>0</v>
      </c>
      <c r="P86" s="272">
        <f t="shared" si="27"/>
        <v>18098668</v>
      </c>
      <c r="Q86" s="278">
        <f t="shared" si="31"/>
        <v>0</v>
      </c>
      <c r="R86">
        <v>904</v>
      </c>
    </row>
    <row r="87" spans="1:18" customFormat="1" ht="25.5" customHeight="1" x14ac:dyDescent="0.25">
      <c r="A87" s="88">
        <v>261</v>
      </c>
      <c r="B87" s="85" t="s">
        <v>220</v>
      </c>
      <c r="C87" s="274">
        <v>300000</v>
      </c>
      <c r="D87" s="274"/>
      <c r="E87" s="274"/>
      <c r="F87" s="274">
        <v>6500000</v>
      </c>
      <c r="G87" s="274"/>
      <c r="H87" s="274"/>
      <c r="I87" s="274"/>
      <c r="J87" s="274"/>
      <c r="K87" s="274"/>
      <c r="L87" s="274">
        <v>2249334</v>
      </c>
      <c r="M87" s="274"/>
      <c r="N87" s="275">
        <f t="shared" si="28"/>
        <v>9049334</v>
      </c>
      <c r="O87" s="274"/>
      <c r="P87" s="275">
        <f t="shared" si="27"/>
        <v>18098668</v>
      </c>
      <c r="Q87" s="273"/>
      <c r="R87">
        <v>999</v>
      </c>
    </row>
    <row r="88" spans="1:18" customFormat="1" ht="25.5" customHeight="1" x14ac:dyDescent="0.25">
      <c r="A88" s="88">
        <v>262</v>
      </c>
      <c r="B88" s="85" t="s">
        <v>221</v>
      </c>
      <c r="C88" s="274"/>
      <c r="D88" s="274"/>
      <c r="E88" s="274"/>
      <c r="F88" s="274"/>
      <c r="G88" s="274"/>
      <c r="H88" s="274"/>
      <c r="I88" s="274"/>
      <c r="J88" s="274"/>
      <c r="K88" s="274"/>
      <c r="L88" s="274"/>
      <c r="M88" s="274"/>
      <c r="N88" s="275">
        <f t="shared" si="28"/>
        <v>0</v>
      </c>
      <c r="O88" s="274"/>
      <c r="P88" s="275">
        <f t="shared" si="27"/>
        <v>0</v>
      </c>
      <c r="Q88" s="273"/>
    </row>
    <row r="89" spans="1:18" customFormat="1" ht="30" x14ac:dyDescent="0.25">
      <c r="A89" s="82">
        <v>2700</v>
      </c>
      <c r="B89" s="83" t="s">
        <v>222</v>
      </c>
      <c r="C89" s="272">
        <f t="shared" ref="C89:Q89" si="33">SUM(C90:C94)</f>
        <v>120000</v>
      </c>
      <c r="D89" s="272">
        <f>SUM(D90:D94)</f>
        <v>0</v>
      </c>
      <c r="E89" s="272">
        <f t="shared" si="33"/>
        <v>0</v>
      </c>
      <c r="F89" s="272">
        <f t="shared" si="33"/>
        <v>0</v>
      </c>
      <c r="G89" s="272">
        <f t="shared" ref="G89:I89" si="34">SUM(G90:G94)</f>
        <v>0</v>
      </c>
      <c r="H89" s="272">
        <f t="shared" si="33"/>
        <v>0</v>
      </c>
      <c r="I89" s="272">
        <f t="shared" si="34"/>
        <v>0</v>
      </c>
      <c r="J89" s="272">
        <f t="shared" si="33"/>
        <v>0</v>
      </c>
      <c r="K89" s="272">
        <f t="shared" si="33"/>
        <v>0</v>
      </c>
      <c r="L89" s="272">
        <f t="shared" si="33"/>
        <v>0</v>
      </c>
      <c r="M89" s="272">
        <f t="shared" si="33"/>
        <v>0</v>
      </c>
      <c r="N89" s="275">
        <f t="shared" si="28"/>
        <v>120000</v>
      </c>
      <c r="O89" s="272">
        <f t="shared" si="33"/>
        <v>0</v>
      </c>
      <c r="P89" s="272">
        <f t="shared" si="27"/>
        <v>240000</v>
      </c>
      <c r="Q89" s="278">
        <f t="shared" si="33"/>
        <v>0</v>
      </c>
    </row>
    <row r="90" spans="1:18" customFormat="1" ht="25.5" customHeight="1" x14ac:dyDescent="0.25">
      <c r="A90" s="88">
        <v>271</v>
      </c>
      <c r="B90" s="85" t="s">
        <v>223</v>
      </c>
      <c r="C90" s="274">
        <v>50000</v>
      </c>
      <c r="D90" s="274"/>
      <c r="E90" s="274"/>
      <c r="F90" s="274"/>
      <c r="G90" s="274"/>
      <c r="H90" s="274"/>
      <c r="I90" s="274"/>
      <c r="J90" s="274"/>
      <c r="K90" s="274"/>
      <c r="L90" s="274"/>
      <c r="M90" s="274"/>
      <c r="N90" s="275">
        <f t="shared" si="28"/>
        <v>50000</v>
      </c>
      <c r="O90" s="274"/>
      <c r="P90" s="275">
        <f t="shared" si="27"/>
        <v>100000</v>
      </c>
      <c r="Q90" s="273"/>
    </row>
    <row r="91" spans="1:18" customFormat="1" ht="25.5" customHeight="1" x14ac:dyDescent="0.25">
      <c r="A91" s="88">
        <v>272</v>
      </c>
      <c r="B91" s="85" t="s">
        <v>224</v>
      </c>
      <c r="C91" s="274">
        <v>30000</v>
      </c>
      <c r="D91" s="274"/>
      <c r="E91" s="274"/>
      <c r="F91" s="274"/>
      <c r="G91" s="274"/>
      <c r="H91" s="274"/>
      <c r="I91" s="274"/>
      <c r="J91" s="274"/>
      <c r="K91" s="274"/>
      <c r="L91" s="274"/>
      <c r="M91" s="274"/>
      <c r="N91" s="275">
        <f t="shared" si="28"/>
        <v>30000</v>
      </c>
      <c r="O91" s="274"/>
      <c r="P91" s="275">
        <f t="shared" si="27"/>
        <v>60000</v>
      </c>
      <c r="Q91" s="273"/>
    </row>
    <row r="92" spans="1:18" customFormat="1" ht="25.5" customHeight="1" x14ac:dyDescent="0.25">
      <c r="A92" s="88">
        <v>273</v>
      </c>
      <c r="B92" s="85" t="s">
        <v>225</v>
      </c>
      <c r="C92" s="274">
        <v>25000</v>
      </c>
      <c r="D92" s="274"/>
      <c r="E92" s="274"/>
      <c r="F92" s="274"/>
      <c r="G92" s="274"/>
      <c r="H92" s="274"/>
      <c r="I92" s="274"/>
      <c r="J92" s="274"/>
      <c r="K92" s="274"/>
      <c r="L92" s="274"/>
      <c r="M92" s="274"/>
      <c r="N92" s="275">
        <f t="shared" si="28"/>
        <v>25000</v>
      </c>
      <c r="O92" s="274"/>
      <c r="P92" s="275">
        <f t="shared" si="27"/>
        <v>50000</v>
      </c>
      <c r="Q92" s="273"/>
    </row>
    <row r="93" spans="1:18" customFormat="1" ht="25.5" customHeight="1" x14ac:dyDescent="0.25">
      <c r="A93" s="88">
        <v>274</v>
      </c>
      <c r="B93" s="85" t="s">
        <v>226</v>
      </c>
      <c r="C93" s="274">
        <v>10000</v>
      </c>
      <c r="D93" s="274"/>
      <c r="E93" s="274"/>
      <c r="F93" s="274"/>
      <c r="G93" s="274"/>
      <c r="H93" s="274"/>
      <c r="I93" s="274"/>
      <c r="J93" s="274"/>
      <c r="K93" s="274"/>
      <c r="L93" s="274"/>
      <c r="M93" s="274"/>
      <c r="N93" s="275">
        <f t="shared" si="28"/>
        <v>10000</v>
      </c>
      <c r="O93" s="274"/>
      <c r="P93" s="275">
        <f t="shared" si="27"/>
        <v>20000</v>
      </c>
      <c r="Q93" s="273"/>
    </row>
    <row r="94" spans="1:18" customFormat="1" ht="25.5" customHeight="1" x14ac:dyDescent="0.25">
      <c r="A94" s="88">
        <v>275</v>
      </c>
      <c r="B94" s="85" t="s">
        <v>227</v>
      </c>
      <c r="C94" s="274">
        <v>5000</v>
      </c>
      <c r="D94" s="274"/>
      <c r="E94" s="274"/>
      <c r="F94" s="274"/>
      <c r="G94" s="274"/>
      <c r="H94" s="274"/>
      <c r="I94" s="274"/>
      <c r="J94" s="274"/>
      <c r="K94" s="274"/>
      <c r="L94" s="274"/>
      <c r="M94" s="274"/>
      <c r="N94" s="275">
        <f t="shared" si="28"/>
        <v>5000</v>
      </c>
      <c r="O94" s="274"/>
      <c r="P94" s="275">
        <f t="shared" si="27"/>
        <v>10000</v>
      </c>
      <c r="Q94" s="273"/>
    </row>
    <row r="95" spans="1:18" customFormat="1" ht="25.5" customHeight="1" x14ac:dyDescent="0.25">
      <c r="A95" s="82">
        <v>2800</v>
      </c>
      <c r="B95" s="83" t="s">
        <v>228</v>
      </c>
      <c r="C95" s="272">
        <f t="shared" ref="C95:Q95" si="35">SUM(C96:C98)</f>
        <v>0</v>
      </c>
      <c r="D95" s="272">
        <f>SUM(D96:D98)</f>
        <v>0</v>
      </c>
      <c r="E95" s="272">
        <f t="shared" si="35"/>
        <v>0</v>
      </c>
      <c r="F95" s="272">
        <f t="shared" si="35"/>
        <v>0</v>
      </c>
      <c r="G95" s="272">
        <f t="shared" ref="G95:I95" si="36">SUM(G96:G98)</f>
        <v>0</v>
      </c>
      <c r="H95" s="272">
        <f t="shared" si="35"/>
        <v>0</v>
      </c>
      <c r="I95" s="272">
        <f t="shared" si="36"/>
        <v>0</v>
      </c>
      <c r="J95" s="272">
        <f t="shared" si="35"/>
        <v>0</v>
      </c>
      <c r="K95" s="272">
        <f t="shared" si="35"/>
        <v>0</v>
      </c>
      <c r="L95" s="272">
        <f t="shared" si="35"/>
        <v>0</v>
      </c>
      <c r="M95" s="272">
        <f t="shared" si="35"/>
        <v>0</v>
      </c>
      <c r="N95" s="275">
        <f t="shared" si="28"/>
        <v>0</v>
      </c>
      <c r="O95" s="272">
        <f t="shared" si="35"/>
        <v>0</v>
      </c>
      <c r="P95" s="272">
        <f t="shared" si="27"/>
        <v>0</v>
      </c>
      <c r="Q95" s="278">
        <f t="shared" si="35"/>
        <v>0</v>
      </c>
    </row>
    <row r="96" spans="1:18" customFormat="1" ht="25.5" customHeight="1" x14ac:dyDescent="0.25">
      <c r="A96" s="88">
        <v>281</v>
      </c>
      <c r="B96" s="85" t="s">
        <v>229</v>
      </c>
      <c r="C96" s="274"/>
      <c r="D96" s="274"/>
      <c r="E96" s="274"/>
      <c r="F96" s="274"/>
      <c r="G96" s="274"/>
      <c r="H96" s="274"/>
      <c r="I96" s="274"/>
      <c r="J96" s="274"/>
      <c r="K96" s="274"/>
      <c r="L96" s="274"/>
      <c r="M96" s="274"/>
      <c r="N96" s="275">
        <f t="shared" si="28"/>
        <v>0</v>
      </c>
      <c r="O96" s="274"/>
      <c r="P96" s="275">
        <f t="shared" si="27"/>
        <v>0</v>
      </c>
      <c r="Q96" s="273"/>
    </row>
    <row r="97" spans="1:17" customFormat="1" ht="25.5" customHeight="1" x14ac:dyDescent="0.25">
      <c r="A97" s="88">
        <v>282</v>
      </c>
      <c r="B97" s="85" t="s">
        <v>230</v>
      </c>
      <c r="C97" s="274"/>
      <c r="D97" s="274"/>
      <c r="E97" s="274"/>
      <c r="F97" s="274"/>
      <c r="G97" s="274"/>
      <c r="H97" s="274"/>
      <c r="I97" s="274"/>
      <c r="J97" s="274"/>
      <c r="K97" s="274"/>
      <c r="L97" s="274"/>
      <c r="M97" s="274"/>
      <c r="N97" s="275">
        <f t="shared" si="28"/>
        <v>0</v>
      </c>
      <c r="O97" s="274"/>
      <c r="P97" s="275">
        <f t="shared" si="27"/>
        <v>0</v>
      </c>
      <c r="Q97" s="273"/>
    </row>
    <row r="98" spans="1:17" customFormat="1" ht="25.5" customHeight="1" x14ac:dyDescent="0.25">
      <c r="A98" s="88">
        <v>283</v>
      </c>
      <c r="B98" s="85" t="s">
        <v>231</v>
      </c>
      <c r="C98" s="274"/>
      <c r="D98" s="274"/>
      <c r="E98" s="274"/>
      <c r="F98" s="274"/>
      <c r="G98" s="274"/>
      <c r="H98" s="274"/>
      <c r="I98" s="274"/>
      <c r="J98" s="274"/>
      <c r="K98" s="274"/>
      <c r="L98" s="274"/>
      <c r="M98" s="274"/>
      <c r="N98" s="275">
        <f t="shared" si="28"/>
        <v>0</v>
      </c>
      <c r="O98" s="274"/>
      <c r="P98" s="275">
        <f t="shared" si="27"/>
        <v>0</v>
      </c>
      <c r="Q98" s="273"/>
    </row>
    <row r="99" spans="1:17" customFormat="1" ht="25.5" customHeight="1" x14ac:dyDescent="0.25">
      <c r="A99" s="82">
        <v>2900</v>
      </c>
      <c r="B99" s="83" t="s">
        <v>232</v>
      </c>
      <c r="C99" s="272">
        <f t="shared" ref="C99:Q99" si="37">SUM(C100:C108)</f>
        <v>1768000</v>
      </c>
      <c r="D99" s="272">
        <f>SUM(D100:D108)</f>
        <v>0</v>
      </c>
      <c r="E99" s="272">
        <f t="shared" si="37"/>
        <v>0</v>
      </c>
      <c r="F99" s="272">
        <f t="shared" si="37"/>
        <v>0</v>
      </c>
      <c r="G99" s="272">
        <f t="shared" ref="G99:I99" si="38">SUM(G100:G108)</f>
        <v>0</v>
      </c>
      <c r="H99" s="272">
        <f t="shared" si="37"/>
        <v>0</v>
      </c>
      <c r="I99" s="272">
        <f t="shared" si="38"/>
        <v>0</v>
      </c>
      <c r="J99" s="272">
        <f t="shared" si="37"/>
        <v>0</v>
      </c>
      <c r="K99" s="272">
        <f t="shared" si="37"/>
        <v>0</v>
      </c>
      <c r="L99" s="272">
        <f t="shared" si="37"/>
        <v>80000</v>
      </c>
      <c r="M99" s="272">
        <f t="shared" si="37"/>
        <v>0</v>
      </c>
      <c r="N99" s="275">
        <f t="shared" si="28"/>
        <v>1848000</v>
      </c>
      <c r="O99" s="272">
        <f t="shared" si="37"/>
        <v>0</v>
      </c>
      <c r="P99" s="272">
        <f t="shared" si="27"/>
        <v>3696000</v>
      </c>
      <c r="Q99" s="278">
        <f t="shared" si="37"/>
        <v>0</v>
      </c>
    </row>
    <row r="100" spans="1:17" customFormat="1" ht="25.5" customHeight="1" x14ac:dyDescent="0.25">
      <c r="A100" s="88">
        <v>291</v>
      </c>
      <c r="B100" s="85" t="s">
        <v>233</v>
      </c>
      <c r="C100" s="274">
        <v>300000</v>
      </c>
      <c r="D100" s="274"/>
      <c r="E100" s="274"/>
      <c r="F100" s="274"/>
      <c r="G100" s="274"/>
      <c r="H100" s="274"/>
      <c r="I100" s="274"/>
      <c r="J100" s="274"/>
      <c r="K100" s="274"/>
      <c r="L100" s="274"/>
      <c r="M100" s="274"/>
      <c r="N100" s="275">
        <f t="shared" si="28"/>
        <v>300000</v>
      </c>
      <c r="O100" s="274"/>
      <c r="P100" s="275">
        <f t="shared" si="27"/>
        <v>600000</v>
      </c>
      <c r="Q100" s="273"/>
    </row>
    <row r="101" spans="1:17" customFormat="1" ht="25.5" customHeight="1" x14ac:dyDescent="0.25">
      <c r="A101" s="88">
        <v>292</v>
      </c>
      <c r="B101" s="85" t="s">
        <v>234</v>
      </c>
      <c r="C101" s="274">
        <v>8000</v>
      </c>
      <c r="D101" s="274"/>
      <c r="E101" s="274"/>
      <c r="F101" s="274"/>
      <c r="G101" s="274"/>
      <c r="H101" s="274"/>
      <c r="I101" s="274"/>
      <c r="J101" s="274"/>
      <c r="K101" s="274"/>
      <c r="L101" s="274"/>
      <c r="M101" s="274"/>
      <c r="N101" s="275">
        <f t="shared" si="28"/>
        <v>8000</v>
      </c>
      <c r="O101" s="274"/>
      <c r="P101" s="275">
        <f t="shared" si="27"/>
        <v>16000</v>
      </c>
      <c r="Q101" s="273"/>
    </row>
    <row r="102" spans="1:17" customFormat="1" ht="38.25" customHeight="1" x14ac:dyDescent="0.25">
      <c r="A102" s="88">
        <v>293</v>
      </c>
      <c r="B102" s="85" t="s">
        <v>235</v>
      </c>
      <c r="C102" s="274"/>
      <c r="D102" s="274"/>
      <c r="E102" s="274"/>
      <c r="F102" s="274"/>
      <c r="G102" s="274"/>
      <c r="H102" s="274"/>
      <c r="I102" s="274"/>
      <c r="J102" s="274"/>
      <c r="K102" s="274"/>
      <c r="L102" s="274"/>
      <c r="M102" s="274"/>
      <c r="N102" s="275">
        <f t="shared" si="28"/>
        <v>0</v>
      </c>
      <c r="O102" s="274"/>
      <c r="P102" s="275">
        <f t="shared" si="27"/>
        <v>0</v>
      </c>
      <c r="Q102" s="273"/>
    </row>
    <row r="103" spans="1:17" customFormat="1" ht="25.5" x14ac:dyDescent="0.25">
      <c r="A103" s="88">
        <v>294</v>
      </c>
      <c r="B103" s="85" t="s">
        <v>236</v>
      </c>
      <c r="C103" s="274">
        <v>10000</v>
      </c>
      <c r="D103" s="274"/>
      <c r="E103" s="274"/>
      <c r="F103" s="274"/>
      <c r="G103" s="274"/>
      <c r="H103" s="274"/>
      <c r="I103" s="274"/>
      <c r="J103" s="274"/>
      <c r="K103" s="274"/>
      <c r="L103" s="274"/>
      <c r="M103" s="274"/>
      <c r="N103" s="275">
        <f t="shared" si="28"/>
        <v>10000</v>
      </c>
      <c r="O103" s="274"/>
      <c r="P103" s="275">
        <f t="shared" si="27"/>
        <v>20000</v>
      </c>
      <c r="Q103" s="273"/>
    </row>
    <row r="104" spans="1:17" customFormat="1" ht="42" customHeight="1" x14ac:dyDescent="0.25">
      <c r="A104" s="88">
        <v>295</v>
      </c>
      <c r="B104" s="85" t="s">
        <v>237</v>
      </c>
      <c r="C104" s="274"/>
      <c r="D104" s="274"/>
      <c r="E104" s="274"/>
      <c r="F104" s="274"/>
      <c r="G104" s="274"/>
      <c r="H104" s="274"/>
      <c r="I104" s="274"/>
      <c r="J104" s="274"/>
      <c r="K104" s="274"/>
      <c r="L104" s="274"/>
      <c r="M104" s="274"/>
      <c r="N104" s="275">
        <f t="shared" si="28"/>
        <v>0</v>
      </c>
      <c r="O104" s="274"/>
      <c r="P104" s="275">
        <f t="shared" si="27"/>
        <v>0</v>
      </c>
      <c r="Q104" s="273"/>
    </row>
    <row r="105" spans="1:17" customFormat="1" ht="26.25" customHeight="1" x14ac:dyDescent="0.25">
      <c r="A105" s="88">
        <v>296</v>
      </c>
      <c r="B105" s="85" t="s">
        <v>238</v>
      </c>
      <c r="C105" s="274">
        <v>850000</v>
      </c>
      <c r="D105" s="274"/>
      <c r="E105" s="274"/>
      <c r="F105" s="274"/>
      <c r="G105" s="274"/>
      <c r="H105" s="274"/>
      <c r="I105" s="274"/>
      <c r="J105" s="274"/>
      <c r="K105" s="274"/>
      <c r="L105" s="274">
        <v>80000</v>
      </c>
      <c r="M105" s="274"/>
      <c r="N105" s="275">
        <f t="shared" si="28"/>
        <v>930000</v>
      </c>
      <c r="O105" s="274"/>
      <c r="P105" s="275">
        <f t="shared" si="27"/>
        <v>1860000</v>
      </c>
      <c r="Q105" s="273"/>
    </row>
    <row r="106" spans="1:17" customFormat="1" ht="24.75" customHeight="1" x14ac:dyDescent="0.25">
      <c r="A106" s="88">
        <v>297</v>
      </c>
      <c r="B106" s="85" t="s">
        <v>239</v>
      </c>
      <c r="C106" s="274"/>
      <c r="D106" s="274"/>
      <c r="E106" s="274"/>
      <c r="F106" s="274"/>
      <c r="G106" s="274"/>
      <c r="H106" s="274"/>
      <c r="I106" s="274"/>
      <c r="J106" s="274"/>
      <c r="K106" s="274"/>
      <c r="L106" s="274"/>
      <c r="M106" s="274"/>
      <c r="N106" s="275">
        <f t="shared" si="28"/>
        <v>0</v>
      </c>
      <c r="O106" s="274"/>
      <c r="P106" s="275">
        <f t="shared" si="27"/>
        <v>0</v>
      </c>
      <c r="Q106" s="273"/>
    </row>
    <row r="107" spans="1:17" customFormat="1" ht="30" customHeight="1" x14ac:dyDescent="0.25">
      <c r="A107" s="88">
        <v>298</v>
      </c>
      <c r="B107" s="85" t="s">
        <v>240</v>
      </c>
      <c r="C107" s="274">
        <v>600000</v>
      </c>
      <c r="D107" s="274"/>
      <c r="E107" s="274"/>
      <c r="F107" s="274"/>
      <c r="G107" s="274"/>
      <c r="H107" s="274"/>
      <c r="I107" s="274"/>
      <c r="J107" s="274"/>
      <c r="K107" s="274"/>
      <c r="L107" s="274"/>
      <c r="M107" s="274"/>
      <c r="N107" s="275">
        <f t="shared" si="28"/>
        <v>600000</v>
      </c>
      <c r="O107" s="274"/>
      <c r="P107" s="275">
        <f t="shared" si="27"/>
        <v>1200000</v>
      </c>
      <c r="Q107" s="273"/>
    </row>
    <row r="108" spans="1:17" customFormat="1" ht="25.5" customHeight="1" x14ac:dyDescent="0.25">
      <c r="A108" s="88">
        <v>299</v>
      </c>
      <c r="B108" s="85" t="s">
        <v>241</v>
      </c>
      <c r="C108" s="274"/>
      <c r="D108" s="274"/>
      <c r="E108" s="274"/>
      <c r="F108" s="274"/>
      <c r="G108" s="274"/>
      <c r="H108" s="274"/>
      <c r="I108" s="274"/>
      <c r="J108" s="274"/>
      <c r="K108" s="274"/>
      <c r="L108" s="274"/>
      <c r="M108" s="274"/>
      <c r="N108" s="275">
        <f t="shared" si="28"/>
        <v>0</v>
      </c>
      <c r="O108" s="274"/>
      <c r="P108" s="275">
        <f t="shared" si="27"/>
        <v>0</v>
      </c>
      <c r="Q108" s="273"/>
    </row>
    <row r="109" spans="1:17" s="174" customFormat="1" ht="25.5" customHeight="1" x14ac:dyDescent="0.25">
      <c r="A109" s="170">
        <v>3000</v>
      </c>
      <c r="B109" s="171" t="s">
        <v>52</v>
      </c>
      <c r="C109" s="279">
        <f t="shared" ref="C109:Q109" si="39">C110+C120+C130+C140+C150+C160+C168+C178+C184</f>
        <v>10555113</v>
      </c>
      <c r="D109" s="279">
        <f>D110+D120+D130+D140+D150+D160+D168+D178+D184</f>
        <v>0</v>
      </c>
      <c r="E109" s="279">
        <f t="shared" si="39"/>
        <v>0</v>
      </c>
      <c r="F109" s="279">
        <f t="shared" si="39"/>
        <v>9206000</v>
      </c>
      <c r="G109" s="279">
        <f t="shared" ref="G109:I109" si="40">G110+G120+G130+G140+G150+G160+G168+G178+G184</f>
        <v>0</v>
      </c>
      <c r="H109" s="279">
        <f t="shared" si="39"/>
        <v>0</v>
      </c>
      <c r="I109" s="279">
        <f t="shared" si="40"/>
        <v>0</v>
      </c>
      <c r="J109" s="279">
        <f t="shared" si="39"/>
        <v>0</v>
      </c>
      <c r="K109" s="279">
        <f t="shared" si="39"/>
        <v>0</v>
      </c>
      <c r="L109" s="279">
        <f t="shared" si="39"/>
        <v>4215000</v>
      </c>
      <c r="M109" s="279">
        <f t="shared" si="39"/>
        <v>0</v>
      </c>
      <c r="N109" s="478">
        <f t="shared" si="28"/>
        <v>23976113</v>
      </c>
      <c r="O109" s="279">
        <f t="shared" si="39"/>
        <v>0</v>
      </c>
      <c r="P109" s="279">
        <f t="shared" si="27"/>
        <v>47952226</v>
      </c>
      <c r="Q109" s="281">
        <f t="shared" si="39"/>
        <v>0</v>
      </c>
    </row>
    <row r="110" spans="1:17" customFormat="1" ht="25.5" customHeight="1" x14ac:dyDescent="0.25">
      <c r="A110" s="82">
        <v>3100</v>
      </c>
      <c r="B110" s="83" t="s">
        <v>242</v>
      </c>
      <c r="C110" s="272">
        <f>SUM(C111:C119)</f>
        <v>510000</v>
      </c>
      <c r="D110" s="272">
        <f>SUM(D111:D119)</f>
        <v>0</v>
      </c>
      <c r="E110" s="272">
        <f t="shared" ref="E110:Q110" si="41">SUM(E111:E119)</f>
        <v>0</v>
      </c>
      <c r="F110" s="272">
        <f t="shared" si="41"/>
        <v>9200000</v>
      </c>
      <c r="G110" s="272">
        <f t="shared" ref="G110:I110" si="42">SUM(G111:G119)</f>
        <v>0</v>
      </c>
      <c r="H110" s="272">
        <f t="shared" si="41"/>
        <v>0</v>
      </c>
      <c r="I110" s="272">
        <f t="shared" si="42"/>
        <v>0</v>
      </c>
      <c r="J110" s="272">
        <f t="shared" si="41"/>
        <v>0</v>
      </c>
      <c r="K110" s="272">
        <f t="shared" si="41"/>
        <v>0</v>
      </c>
      <c r="L110" s="272">
        <f t="shared" si="41"/>
        <v>3000000</v>
      </c>
      <c r="M110" s="272">
        <f t="shared" si="41"/>
        <v>0</v>
      </c>
      <c r="N110" s="275">
        <f t="shared" si="28"/>
        <v>12710000</v>
      </c>
      <c r="O110" s="272">
        <f t="shared" si="41"/>
        <v>0</v>
      </c>
      <c r="P110" s="272">
        <f t="shared" si="27"/>
        <v>25420000</v>
      </c>
      <c r="Q110" s="278">
        <f t="shared" si="41"/>
        <v>0</v>
      </c>
    </row>
    <row r="111" spans="1:17" customFormat="1" ht="25.5" customHeight="1" x14ac:dyDescent="0.25">
      <c r="A111" s="88">
        <v>311</v>
      </c>
      <c r="B111" s="85" t="s">
        <v>243</v>
      </c>
      <c r="C111" s="274"/>
      <c r="D111" s="274"/>
      <c r="E111" s="274"/>
      <c r="F111" s="274">
        <v>9200000</v>
      </c>
      <c r="G111" s="274"/>
      <c r="H111" s="274"/>
      <c r="I111" s="274"/>
      <c r="J111" s="274"/>
      <c r="K111" s="274"/>
      <c r="L111" s="274">
        <v>3000000</v>
      </c>
      <c r="M111" s="274"/>
      <c r="N111" s="275">
        <f t="shared" ref="N111:N136" si="43">SUM(C111:M111)</f>
        <v>12200000</v>
      </c>
      <c r="O111" s="274"/>
      <c r="P111" s="275">
        <f t="shared" si="27"/>
        <v>24400000</v>
      </c>
      <c r="Q111" s="273"/>
    </row>
    <row r="112" spans="1:17" customFormat="1" ht="25.5" customHeight="1" x14ac:dyDescent="0.25">
      <c r="A112" s="88">
        <v>312</v>
      </c>
      <c r="B112" s="85" t="s">
        <v>244</v>
      </c>
      <c r="C112" s="274">
        <v>150000</v>
      </c>
      <c r="D112" s="274"/>
      <c r="E112" s="274"/>
      <c r="F112" s="274"/>
      <c r="G112" s="274"/>
      <c r="H112" s="274"/>
      <c r="I112" s="274"/>
      <c r="J112" s="274"/>
      <c r="K112" s="274"/>
      <c r="L112" s="274"/>
      <c r="M112" s="274"/>
      <c r="N112" s="275">
        <f t="shared" si="43"/>
        <v>150000</v>
      </c>
      <c r="O112" s="274"/>
      <c r="P112" s="275">
        <f t="shared" si="27"/>
        <v>300000</v>
      </c>
      <c r="Q112" s="273"/>
    </row>
    <row r="113" spans="1:17" customFormat="1" ht="25.5" customHeight="1" x14ac:dyDescent="0.25">
      <c r="A113" s="88">
        <v>313</v>
      </c>
      <c r="B113" s="85" t="s">
        <v>245</v>
      </c>
      <c r="C113" s="274"/>
      <c r="D113" s="274"/>
      <c r="E113" s="274"/>
      <c r="F113" s="274"/>
      <c r="G113" s="274"/>
      <c r="H113" s="274"/>
      <c r="I113" s="274"/>
      <c r="J113" s="274"/>
      <c r="K113" s="274"/>
      <c r="L113" s="274"/>
      <c r="M113" s="274"/>
      <c r="N113" s="275">
        <f t="shared" si="43"/>
        <v>0</v>
      </c>
      <c r="O113" s="274"/>
      <c r="P113" s="275">
        <f t="shared" si="27"/>
        <v>0</v>
      </c>
      <c r="Q113" s="273"/>
    </row>
    <row r="114" spans="1:17" customFormat="1" ht="25.5" customHeight="1" x14ac:dyDescent="0.25">
      <c r="A114" s="88">
        <v>314</v>
      </c>
      <c r="B114" s="85" t="s">
        <v>246</v>
      </c>
      <c r="C114" s="274">
        <v>350000</v>
      </c>
      <c r="D114" s="274"/>
      <c r="E114" s="274"/>
      <c r="F114" s="274"/>
      <c r="G114" s="274"/>
      <c r="H114" s="274"/>
      <c r="I114" s="274"/>
      <c r="J114" s="274"/>
      <c r="K114" s="274"/>
      <c r="L114" s="274"/>
      <c r="M114" s="274"/>
      <c r="N114" s="275">
        <f t="shared" si="43"/>
        <v>350000</v>
      </c>
      <c r="O114" s="274"/>
      <c r="P114" s="275">
        <f t="shared" si="27"/>
        <v>700000</v>
      </c>
      <c r="Q114" s="273"/>
    </row>
    <row r="115" spans="1:17" customFormat="1" ht="25.5" customHeight="1" x14ac:dyDescent="0.25">
      <c r="A115" s="88">
        <v>315</v>
      </c>
      <c r="B115" s="85" t="s">
        <v>247</v>
      </c>
      <c r="C115" s="274">
        <v>5000</v>
      </c>
      <c r="D115" s="274"/>
      <c r="E115" s="274"/>
      <c r="F115" s="274"/>
      <c r="G115" s="274"/>
      <c r="H115" s="274"/>
      <c r="I115" s="274"/>
      <c r="J115" s="274"/>
      <c r="K115" s="274"/>
      <c r="L115" s="274"/>
      <c r="M115" s="274"/>
      <c r="N115" s="275">
        <f t="shared" si="43"/>
        <v>5000</v>
      </c>
      <c r="O115" s="274"/>
      <c r="P115" s="275">
        <f t="shared" si="27"/>
        <v>10000</v>
      </c>
      <c r="Q115" s="273"/>
    </row>
    <row r="116" spans="1:17" customFormat="1" ht="25.5" customHeight="1" x14ac:dyDescent="0.25">
      <c r="A116" s="88">
        <v>316</v>
      </c>
      <c r="B116" s="85" t="s">
        <v>248</v>
      </c>
      <c r="C116" s="274"/>
      <c r="D116" s="274"/>
      <c r="E116" s="274"/>
      <c r="F116" s="274"/>
      <c r="G116" s="274"/>
      <c r="H116" s="274"/>
      <c r="I116" s="274"/>
      <c r="J116" s="274"/>
      <c r="K116" s="274"/>
      <c r="L116" s="274"/>
      <c r="M116" s="274"/>
      <c r="N116" s="275">
        <f t="shared" si="43"/>
        <v>0</v>
      </c>
      <c r="O116" s="274"/>
      <c r="P116" s="275">
        <f t="shared" si="27"/>
        <v>0</v>
      </c>
      <c r="Q116" s="273"/>
    </row>
    <row r="117" spans="1:17" customFormat="1" ht="28.15" customHeight="1" x14ac:dyDescent="0.25">
      <c r="A117" s="88">
        <v>317</v>
      </c>
      <c r="B117" s="85" t="s">
        <v>249</v>
      </c>
      <c r="C117" s="274"/>
      <c r="D117" s="274"/>
      <c r="E117" s="274"/>
      <c r="F117" s="274"/>
      <c r="G117" s="274"/>
      <c r="H117" s="274"/>
      <c r="I117" s="274"/>
      <c r="J117" s="274"/>
      <c r="K117" s="274"/>
      <c r="L117" s="274"/>
      <c r="M117" s="274"/>
      <c r="N117" s="275">
        <f t="shared" si="43"/>
        <v>0</v>
      </c>
      <c r="O117" s="274"/>
      <c r="P117" s="275">
        <f t="shared" si="27"/>
        <v>0</v>
      </c>
      <c r="Q117" s="273"/>
    </row>
    <row r="118" spans="1:17" customFormat="1" ht="25.5" customHeight="1" x14ac:dyDescent="0.25">
      <c r="A118" s="88">
        <v>318</v>
      </c>
      <c r="B118" s="85" t="s">
        <v>250</v>
      </c>
      <c r="C118" s="274">
        <v>5000</v>
      </c>
      <c r="D118" s="274"/>
      <c r="E118" s="274"/>
      <c r="F118" s="274"/>
      <c r="G118" s="274"/>
      <c r="H118" s="274"/>
      <c r="I118" s="274"/>
      <c r="J118" s="274"/>
      <c r="K118" s="274"/>
      <c r="L118" s="274"/>
      <c r="M118" s="274"/>
      <c r="N118" s="275">
        <f t="shared" si="43"/>
        <v>5000</v>
      </c>
      <c r="O118" s="274"/>
      <c r="P118" s="275">
        <f t="shared" si="27"/>
        <v>10000</v>
      </c>
      <c r="Q118" s="273"/>
    </row>
    <row r="119" spans="1:17" customFormat="1" ht="25.5" customHeight="1" x14ac:dyDescent="0.25">
      <c r="A119" s="88">
        <v>319</v>
      </c>
      <c r="B119" s="85" t="s">
        <v>251</v>
      </c>
      <c r="C119" s="274"/>
      <c r="D119" s="274"/>
      <c r="E119" s="274"/>
      <c r="F119" s="274"/>
      <c r="G119" s="274"/>
      <c r="H119" s="274"/>
      <c r="I119" s="274"/>
      <c r="J119" s="274"/>
      <c r="K119" s="274"/>
      <c r="L119" s="274"/>
      <c r="M119" s="274"/>
      <c r="N119" s="275">
        <f t="shared" si="43"/>
        <v>0</v>
      </c>
      <c r="O119" s="274"/>
      <c r="P119" s="275">
        <f t="shared" si="27"/>
        <v>0</v>
      </c>
      <c r="Q119" s="273"/>
    </row>
    <row r="120" spans="1:17" customFormat="1" ht="25.5" customHeight="1" x14ac:dyDescent="0.25">
      <c r="A120" s="82">
        <v>3200</v>
      </c>
      <c r="B120" s="83" t="s">
        <v>252</v>
      </c>
      <c r="C120" s="272">
        <f t="shared" ref="C120:Q120" si="44">SUM(C121:C129)</f>
        <v>810000</v>
      </c>
      <c r="D120" s="272">
        <f>SUM(D121:D129)</f>
        <v>0</v>
      </c>
      <c r="E120" s="272">
        <f t="shared" si="44"/>
        <v>0</v>
      </c>
      <c r="F120" s="272">
        <f t="shared" si="44"/>
        <v>0</v>
      </c>
      <c r="G120" s="272">
        <f t="shared" ref="G120:I120" si="45">SUM(G121:G129)</f>
        <v>0</v>
      </c>
      <c r="H120" s="272">
        <f t="shared" si="44"/>
        <v>0</v>
      </c>
      <c r="I120" s="272">
        <f t="shared" si="45"/>
        <v>0</v>
      </c>
      <c r="J120" s="272">
        <f t="shared" si="44"/>
        <v>0</v>
      </c>
      <c r="K120" s="272">
        <f t="shared" si="44"/>
        <v>0</v>
      </c>
      <c r="L120" s="272">
        <f t="shared" si="44"/>
        <v>138000</v>
      </c>
      <c r="M120" s="272">
        <f t="shared" si="44"/>
        <v>0</v>
      </c>
      <c r="N120" s="275">
        <f t="shared" si="43"/>
        <v>948000</v>
      </c>
      <c r="O120" s="272">
        <f t="shared" si="44"/>
        <v>0</v>
      </c>
      <c r="P120" s="272">
        <f t="shared" si="27"/>
        <v>1896000</v>
      </c>
      <c r="Q120" s="278">
        <f t="shared" si="44"/>
        <v>0</v>
      </c>
    </row>
    <row r="121" spans="1:17" ht="25.5" customHeight="1" x14ac:dyDescent="0.25">
      <c r="A121" s="88">
        <v>321</v>
      </c>
      <c r="B121" s="85" t="s">
        <v>253</v>
      </c>
      <c r="C121" s="274"/>
      <c r="D121" s="274"/>
      <c r="E121" s="274"/>
      <c r="F121" s="274"/>
      <c r="G121" s="274"/>
      <c r="H121" s="274"/>
      <c r="I121" s="274"/>
      <c r="J121" s="274"/>
      <c r="K121" s="274"/>
      <c r="L121" s="274"/>
      <c r="M121" s="274"/>
      <c r="N121" s="275">
        <f t="shared" si="43"/>
        <v>0</v>
      </c>
      <c r="O121" s="274"/>
      <c r="P121" s="282">
        <f t="shared" si="27"/>
        <v>0</v>
      </c>
      <c r="Q121" s="283"/>
    </row>
    <row r="122" spans="1:17" ht="25.5" customHeight="1" x14ac:dyDescent="0.25">
      <c r="A122" s="88">
        <v>322</v>
      </c>
      <c r="B122" s="85" t="s">
        <v>254</v>
      </c>
      <c r="C122" s="274">
        <v>90000</v>
      </c>
      <c r="D122" s="274"/>
      <c r="E122" s="274"/>
      <c r="F122" s="274"/>
      <c r="G122" s="274"/>
      <c r="H122" s="274"/>
      <c r="I122" s="274"/>
      <c r="J122" s="274"/>
      <c r="K122" s="274"/>
      <c r="L122" s="274">
        <v>138000</v>
      </c>
      <c r="M122" s="274"/>
      <c r="N122" s="275">
        <f t="shared" si="43"/>
        <v>228000</v>
      </c>
      <c r="O122" s="274"/>
      <c r="P122" s="282">
        <f t="shared" si="27"/>
        <v>456000</v>
      </c>
      <c r="Q122" s="283"/>
    </row>
    <row r="123" spans="1:17" ht="25.5" x14ac:dyDescent="0.25">
      <c r="A123" s="88">
        <v>323</v>
      </c>
      <c r="B123" s="85" t="s">
        <v>255</v>
      </c>
      <c r="C123" s="274">
        <v>270000</v>
      </c>
      <c r="D123" s="274"/>
      <c r="E123" s="274"/>
      <c r="F123" s="274"/>
      <c r="G123" s="274"/>
      <c r="H123" s="274"/>
      <c r="I123" s="274"/>
      <c r="J123" s="274"/>
      <c r="K123" s="274"/>
      <c r="L123" s="274"/>
      <c r="M123" s="274"/>
      <c r="N123" s="275">
        <f t="shared" si="43"/>
        <v>270000</v>
      </c>
      <c r="O123" s="274"/>
      <c r="P123" s="282">
        <f t="shared" si="27"/>
        <v>540000</v>
      </c>
      <c r="Q123" s="283"/>
    </row>
    <row r="124" spans="1:17" ht="30" customHeight="1" x14ac:dyDescent="0.25">
      <c r="A124" s="88">
        <v>324</v>
      </c>
      <c r="B124" s="85" t="s">
        <v>256</v>
      </c>
      <c r="C124" s="274"/>
      <c r="D124" s="274"/>
      <c r="E124" s="274"/>
      <c r="F124" s="274"/>
      <c r="G124" s="274"/>
      <c r="H124" s="274"/>
      <c r="I124" s="274"/>
      <c r="J124" s="274"/>
      <c r="K124" s="274"/>
      <c r="L124" s="274"/>
      <c r="M124" s="274"/>
      <c r="N124" s="275">
        <f t="shared" si="43"/>
        <v>0</v>
      </c>
      <c r="O124" s="274"/>
      <c r="P124" s="282">
        <f t="shared" si="27"/>
        <v>0</v>
      </c>
      <c r="Q124" s="283"/>
    </row>
    <row r="125" spans="1:17" ht="25.5" customHeight="1" x14ac:dyDescent="0.25">
      <c r="A125" s="88">
        <v>325</v>
      </c>
      <c r="B125" s="85" t="s">
        <v>257</v>
      </c>
      <c r="C125" s="274"/>
      <c r="D125" s="274"/>
      <c r="E125" s="274"/>
      <c r="F125" s="274"/>
      <c r="G125" s="274"/>
      <c r="H125" s="274"/>
      <c r="I125" s="274"/>
      <c r="J125" s="274"/>
      <c r="K125" s="274"/>
      <c r="L125" s="274"/>
      <c r="M125" s="274"/>
      <c r="N125" s="275">
        <f t="shared" si="43"/>
        <v>0</v>
      </c>
      <c r="O125" s="274"/>
      <c r="P125" s="282">
        <f t="shared" si="27"/>
        <v>0</v>
      </c>
      <c r="Q125" s="283"/>
    </row>
    <row r="126" spans="1:17" ht="25.5" customHeight="1" x14ac:dyDescent="0.25">
      <c r="A126" s="88">
        <v>326</v>
      </c>
      <c r="B126" s="85" t="s">
        <v>258</v>
      </c>
      <c r="C126" s="274"/>
      <c r="D126" s="274"/>
      <c r="E126" s="274"/>
      <c r="F126" s="274"/>
      <c r="G126" s="274"/>
      <c r="H126" s="274"/>
      <c r="I126" s="274"/>
      <c r="J126" s="274"/>
      <c r="K126" s="274"/>
      <c r="L126" s="274"/>
      <c r="M126" s="274"/>
      <c r="N126" s="275">
        <f t="shared" si="43"/>
        <v>0</v>
      </c>
      <c r="O126" s="274"/>
      <c r="P126" s="282">
        <f t="shared" si="27"/>
        <v>0</v>
      </c>
      <c r="Q126" s="283"/>
    </row>
    <row r="127" spans="1:17" ht="25.5" customHeight="1" x14ac:dyDescent="0.25">
      <c r="A127" s="88">
        <v>327</v>
      </c>
      <c r="B127" s="85" t="s">
        <v>259</v>
      </c>
      <c r="C127" s="274">
        <v>50000</v>
      </c>
      <c r="D127" s="274"/>
      <c r="E127" s="274"/>
      <c r="F127" s="274"/>
      <c r="G127" s="274"/>
      <c r="H127" s="274"/>
      <c r="I127" s="274"/>
      <c r="J127" s="274"/>
      <c r="K127" s="274"/>
      <c r="L127" s="274"/>
      <c r="M127" s="274"/>
      <c r="N127" s="275">
        <f t="shared" si="43"/>
        <v>50000</v>
      </c>
      <c r="O127" s="274"/>
      <c r="P127" s="282">
        <f t="shared" si="27"/>
        <v>100000</v>
      </c>
      <c r="Q127" s="283"/>
    </row>
    <row r="128" spans="1:17" ht="25.5" customHeight="1" x14ac:dyDescent="0.25">
      <c r="A128" s="88">
        <v>328</v>
      </c>
      <c r="B128" s="85" t="s">
        <v>260</v>
      </c>
      <c r="C128" s="274"/>
      <c r="D128" s="274"/>
      <c r="E128" s="274"/>
      <c r="F128" s="274"/>
      <c r="G128" s="274"/>
      <c r="H128" s="274"/>
      <c r="I128" s="274"/>
      <c r="J128" s="274"/>
      <c r="K128" s="274"/>
      <c r="L128" s="274"/>
      <c r="M128" s="274"/>
      <c r="N128" s="275">
        <f t="shared" si="43"/>
        <v>0</v>
      </c>
      <c r="O128" s="274"/>
      <c r="P128" s="282">
        <f t="shared" si="27"/>
        <v>0</v>
      </c>
      <c r="Q128" s="283"/>
    </row>
    <row r="129" spans="1:17" ht="25.5" customHeight="1" x14ac:dyDescent="0.25">
      <c r="A129" s="88">
        <v>329</v>
      </c>
      <c r="B129" s="85" t="s">
        <v>261</v>
      </c>
      <c r="C129" s="274">
        <v>400000</v>
      </c>
      <c r="D129" s="274"/>
      <c r="E129" s="274"/>
      <c r="F129" s="274"/>
      <c r="G129" s="274"/>
      <c r="H129" s="274"/>
      <c r="I129" s="274"/>
      <c r="J129" s="274"/>
      <c r="K129" s="274"/>
      <c r="L129" s="274"/>
      <c r="M129" s="274"/>
      <c r="N129" s="275">
        <f t="shared" si="43"/>
        <v>400000</v>
      </c>
      <c r="O129" s="274"/>
      <c r="P129" s="282">
        <f t="shared" si="27"/>
        <v>800000</v>
      </c>
      <c r="Q129" s="283"/>
    </row>
    <row r="130" spans="1:17" customFormat="1" ht="30" x14ac:dyDescent="0.25">
      <c r="A130" s="82">
        <v>3300</v>
      </c>
      <c r="B130" s="83" t="s">
        <v>262</v>
      </c>
      <c r="C130" s="272">
        <f t="shared" ref="C130:Q130" si="46">SUM(C131:C139)</f>
        <v>1025000</v>
      </c>
      <c r="D130" s="272">
        <f>SUM(D131:D139)</f>
        <v>0</v>
      </c>
      <c r="E130" s="272">
        <f t="shared" si="46"/>
        <v>0</v>
      </c>
      <c r="F130" s="272">
        <f t="shared" si="46"/>
        <v>0</v>
      </c>
      <c r="G130" s="272">
        <f t="shared" ref="G130:I130" si="47">SUM(G131:G139)</f>
        <v>0</v>
      </c>
      <c r="H130" s="272">
        <f t="shared" si="46"/>
        <v>0</v>
      </c>
      <c r="I130" s="272">
        <f t="shared" si="47"/>
        <v>0</v>
      </c>
      <c r="J130" s="272">
        <f t="shared" si="46"/>
        <v>0</v>
      </c>
      <c r="K130" s="272">
        <f t="shared" si="46"/>
        <v>0</v>
      </c>
      <c r="L130" s="272">
        <f t="shared" si="46"/>
        <v>15000</v>
      </c>
      <c r="M130" s="272">
        <f t="shared" si="46"/>
        <v>0</v>
      </c>
      <c r="N130" s="275">
        <f t="shared" si="43"/>
        <v>1040000</v>
      </c>
      <c r="O130" s="272">
        <f t="shared" si="46"/>
        <v>0</v>
      </c>
      <c r="P130" s="272">
        <f t="shared" si="27"/>
        <v>2080000</v>
      </c>
      <c r="Q130" s="278">
        <f t="shared" si="46"/>
        <v>0</v>
      </c>
    </row>
    <row r="131" spans="1:17" customFormat="1" ht="25.5" customHeight="1" x14ac:dyDescent="0.25">
      <c r="A131" s="88">
        <v>331</v>
      </c>
      <c r="B131" s="84" t="s">
        <v>263</v>
      </c>
      <c r="C131" s="274">
        <v>250000</v>
      </c>
      <c r="D131" s="274"/>
      <c r="E131" s="274"/>
      <c r="F131" s="274"/>
      <c r="G131" s="274"/>
      <c r="H131" s="274"/>
      <c r="I131" s="274"/>
      <c r="J131" s="274"/>
      <c r="K131" s="274"/>
      <c r="L131" s="274"/>
      <c r="M131" s="274"/>
      <c r="N131" s="275">
        <f t="shared" si="43"/>
        <v>250000</v>
      </c>
      <c r="O131" s="274"/>
      <c r="P131" s="275">
        <f t="shared" si="27"/>
        <v>500000</v>
      </c>
      <c r="Q131" s="273"/>
    </row>
    <row r="132" spans="1:17" customFormat="1" ht="30.75" customHeight="1" x14ac:dyDescent="0.25">
      <c r="A132" s="88">
        <v>332</v>
      </c>
      <c r="B132" s="85" t="s">
        <v>264</v>
      </c>
      <c r="C132" s="274">
        <v>250000</v>
      </c>
      <c r="D132" s="274"/>
      <c r="E132" s="274"/>
      <c r="F132" s="274"/>
      <c r="G132" s="274"/>
      <c r="H132" s="274"/>
      <c r="I132" s="274"/>
      <c r="J132" s="274"/>
      <c r="K132" s="274"/>
      <c r="L132" s="274"/>
      <c r="M132" s="274"/>
      <c r="N132" s="275">
        <f t="shared" si="43"/>
        <v>250000</v>
      </c>
      <c r="O132" s="274"/>
      <c r="P132" s="275">
        <f t="shared" si="27"/>
        <v>500000</v>
      </c>
      <c r="Q132" s="273"/>
    </row>
    <row r="133" spans="1:17" customFormat="1" ht="33" customHeight="1" x14ac:dyDescent="0.25">
      <c r="A133" s="88">
        <v>333</v>
      </c>
      <c r="B133" s="85" t="s">
        <v>265</v>
      </c>
      <c r="C133" s="274"/>
      <c r="D133" s="274"/>
      <c r="E133" s="274"/>
      <c r="F133" s="274"/>
      <c r="G133" s="274"/>
      <c r="H133" s="274"/>
      <c r="I133" s="274"/>
      <c r="J133" s="274"/>
      <c r="K133" s="274"/>
      <c r="L133" s="274"/>
      <c r="M133" s="274"/>
      <c r="N133" s="275">
        <f t="shared" si="43"/>
        <v>0</v>
      </c>
      <c r="O133" s="274"/>
      <c r="P133" s="275">
        <f t="shared" si="27"/>
        <v>0</v>
      </c>
      <c r="Q133" s="273"/>
    </row>
    <row r="134" spans="1:17" customFormat="1" ht="25.5" customHeight="1" x14ac:dyDescent="0.25">
      <c r="A134" s="88">
        <v>334</v>
      </c>
      <c r="B134" s="85" t="s">
        <v>266</v>
      </c>
      <c r="C134" s="274">
        <v>25000</v>
      </c>
      <c r="D134" s="274"/>
      <c r="E134" s="274"/>
      <c r="F134" s="274"/>
      <c r="G134" s="274"/>
      <c r="H134" s="274"/>
      <c r="I134" s="274"/>
      <c r="J134" s="274"/>
      <c r="K134" s="274"/>
      <c r="L134" s="274"/>
      <c r="M134" s="274"/>
      <c r="N134" s="275">
        <f t="shared" si="43"/>
        <v>25000</v>
      </c>
      <c r="O134" s="274"/>
      <c r="P134" s="275">
        <f t="shared" si="27"/>
        <v>50000</v>
      </c>
      <c r="Q134" s="273"/>
    </row>
    <row r="135" spans="1:17" customFormat="1" ht="25.5" customHeight="1" x14ac:dyDescent="0.25">
      <c r="A135" s="88">
        <v>335</v>
      </c>
      <c r="B135" s="85" t="s">
        <v>267</v>
      </c>
      <c r="C135" s="274"/>
      <c r="D135" s="274"/>
      <c r="E135" s="274"/>
      <c r="F135" s="274"/>
      <c r="G135" s="274"/>
      <c r="H135" s="274"/>
      <c r="I135" s="274"/>
      <c r="J135" s="274"/>
      <c r="K135" s="274"/>
      <c r="L135" s="274"/>
      <c r="M135" s="274"/>
      <c r="N135" s="275">
        <f t="shared" si="43"/>
        <v>0</v>
      </c>
      <c r="O135" s="274"/>
      <c r="P135" s="275">
        <f t="shared" ref="P135:P198" si="48">SUM(C135:O135)</f>
        <v>0</v>
      </c>
      <c r="Q135" s="273"/>
    </row>
    <row r="136" spans="1:17" customFormat="1" ht="25.5" x14ac:dyDescent="0.25">
      <c r="A136" s="88">
        <v>336</v>
      </c>
      <c r="B136" s="85" t="s">
        <v>268</v>
      </c>
      <c r="C136" s="274">
        <v>500000</v>
      </c>
      <c r="D136" s="274"/>
      <c r="E136" s="274"/>
      <c r="F136" s="274"/>
      <c r="G136" s="274"/>
      <c r="H136" s="274"/>
      <c r="I136" s="274"/>
      <c r="J136" s="274"/>
      <c r="K136" s="274"/>
      <c r="L136" s="274">
        <v>15000</v>
      </c>
      <c r="M136" s="274"/>
      <c r="N136" s="275">
        <f t="shared" si="43"/>
        <v>515000</v>
      </c>
      <c r="O136" s="274"/>
      <c r="P136" s="275">
        <f t="shared" si="48"/>
        <v>1030000</v>
      </c>
      <c r="Q136" s="273"/>
    </row>
    <row r="137" spans="1:17" customFormat="1" ht="25.5" customHeight="1" x14ac:dyDescent="0.25">
      <c r="A137" s="88">
        <v>337</v>
      </c>
      <c r="B137" s="85" t="s">
        <v>269</v>
      </c>
      <c r="C137" s="274"/>
      <c r="D137" s="274"/>
      <c r="E137" s="274"/>
      <c r="F137" s="274"/>
      <c r="G137" s="274"/>
      <c r="H137" s="274"/>
      <c r="I137" s="274"/>
      <c r="J137" s="274"/>
      <c r="K137" s="274"/>
      <c r="L137" s="274"/>
      <c r="M137" s="274"/>
      <c r="N137" s="275">
        <f t="shared" ref="N137:N200" si="49">SUM(C137:M137)</f>
        <v>0</v>
      </c>
      <c r="O137" s="274"/>
      <c r="P137" s="275">
        <f t="shared" si="48"/>
        <v>0</v>
      </c>
      <c r="Q137" s="273"/>
    </row>
    <row r="138" spans="1:17" customFormat="1" ht="25.5" customHeight="1" x14ac:dyDescent="0.25">
      <c r="A138" s="88">
        <v>338</v>
      </c>
      <c r="B138" s="85" t="s">
        <v>270</v>
      </c>
      <c r="C138" s="274"/>
      <c r="D138" s="274"/>
      <c r="E138" s="274"/>
      <c r="F138" s="274"/>
      <c r="G138" s="274"/>
      <c r="H138" s="274"/>
      <c r="I138" s="274"/>
      <c r="J138" s="274"/>
      <c r="K138" s="274"/>
      <c r="L138" s="274"/>
      <c r="M138" s="274"/>
      <c r="N138" s="275">
        <f t="shared" si="49"/>
        <v>0</v>
      </c>
      <c r="O138" s="274"/>
      <c r="P138" s="275">
        <f t="shared" si="48"/>
        <v>0</v>
      </c>
      <c r="Q138" s="273"/>
    </row>
    <row r="139" spans="1:17" customFormat="1" ht="25.5" customHeight="1" x14ac:dyDescent="0.25">
      <c r="A139" s="88">
        <v>339</v>
      </c>
      <c r="B139" s="85" t="s">
        <v>271</v>
      </c>
      <c r="C139" s="274"/>
      <c r="D139" s="274"/>
      <c r="E139" s="274"/>
      <c r="F139" s="274"/>
      <c r="G139" s="274"/>
      <c r="H139" s="274"/>
      <c r="I139" s="274"/>
      <c r="J139" s="274"/>
      <c r="K139" s="274"/>
      <c r="L139" s="274"/>
      <c r="M139" s="274"/>
      <c r="N139" s="275">
        <f t="shared" si="49"/>
        <v>0</v>
      </c>
      <c r="O139" s="274"/>
      <c r="P139" s="275">
        <f t="shared" si="48"/>
        <v>0</v>
      </c>
      <c r="Q139" s="273"/>
    </row>
    <row r="140" spans="1:17" customFormat="1" ht="25.5" customHeight="1" x14ac:dyDescent="0.25">
      <c r="A140" s="82">
        <v>3400</v>
      </c>
      <c r="B140" s="83" t="s">
        <v>272</v>
      </c>
      <c r="C140" s="272">
        <f t="shared" ref="C140:Q140" si="50">SUM(C141:C149)</f>
        <v>470000</v>
      </c>
      <c r="D140" s="272">
        <f>SUM(D141:D149)</f>
        <v>0</v>
      </c>
      <c r="E140" s="272">
        <f t="shared" si="50"/>
        <v>0</v>
      </c>
      <c r="F140" s="272">
        <f t="shared" si="50"/>
        <v>0</v>
      </c>
      <c r="G140" s="272">
        <f t="shared" ref="G140:I140" si="51">SUM(G141:G149)</f>
        <v>0</v>
      </c>
      <c r="H140" s="272">
        <f t="shared" si="50"/>
        <v>0</v>
      </c>
      <c r="I140" s="272">
        <f t="shared" si="51"/>
        <v>0</v>
      </c>
      <c r="J140" s="272">
        <f t="shared" si="50"/>
        <v>0</v>
      </c>
      <c r="K140" s="272">
        <f t="shared" si="50"/>
        <v>0</v>
      </c>
      <c r="L140" s="272">
        <f t="shared" si="50"/>
        <v>162000</v>
      </c>
      <c r="M140" s="272">
        <f t="shared" si="50"/>
        <v>0</v>
      </c>
      <c r="N140" s="275">
        <f t="shared" si="49"/>
        <v>632000</v>
      </c>
      <c r="O140" s="272">
        <f t="shared" si="50"/>
        <v>0</v>
      </c>
      <c r="P140" s="272">
        <f t="shared" si="48"/>
        <v>1264000</v>
      </c>
      <c r="Q140" s="278">
        <f t="shared" si="50"/>
        <v>0</v>
      </c>
    </row>
    <row r="141" spans="1:17" customFormat="1" ht="25.5" customHeight="1" x14ac:dyDescent="0.25">
      <c r="A141" s="88">
        <v>341</v>
      </c>
      <c r="B141" s="85" t="s">
        <v>273</v>
      </c>
      <c r="C141" s="274">
        <v>65000</v>
      </c>
      <c r="D141" s="274"/>
      <c r="E141" s="274"/>
      <c r="F141" s="274"/>
      <c r="G141" s="274"/>
      <c r="H141" s="274"/>
      <c r="I141" s="274"/>
      <c r="J141" s="274"/>
      <c r="K141" s="274"/>
      <c r="L141" s="274">
        <v>12000</v>
      </c>
      <c r="M141" s="274"/>
      <c r="N141" s="275">
        <f t="shared" si="49"/>
        <v>77000</v>
      </c>
      <c r="O141" s="274"/>
      <c r="P141" s="275">
        <f t="shared" si="48"/>
        <v>154000</v>
      </c>
      <c r="Q141" s="273"/>
    </row>
    <row r="142" spans="1:17" customFormat="1" ht="25.5" customHeight="1" x14ac:dyDescent="0.25">
      <c r="A142" s="88">
        <v>342</v>
      </c>
      <c r="B142" s="85" t="s">
        <v>274</v>
      </c>
      <c r="C142" s="274"/>
      <c r="D142" s="274"/>
      <c r="E142" s="274"/>
      <c r="F142" s="274"/>
      <c r="G142" s="274"/>
      <c r="H142" s="274"/>
      <c r="I142" s="274"/>
      <c r="J142" s="274"/>
      <c r="K142" s="274"/>
      <c r="L142" s="274"/>
      <c r="M142" s="274"/>
      <c r="N142" s="275">
        <f t="shared" si="49"/>
        <v>0</v>
      </c>
      <c r="O142" s="274"/>
      <c r="P142" s="275">
        <f t="shared" si="48"/>
        <v>0</v>
      </c>
      <c r="Q142" s="273"/>
    </row>
    <row r="143" spans="1:17" customFormat="1" ht="25.5" customHeight="1" x14ac:dyDescent="0.25">
      <c r="A143" s="88">
        <v>343</v>
      </c>
      <c r="B143" s="85" t="s">
        <v>275</v>
      </c>
      <c r="C143" s="274"/>
      <c r="D143" s="274"/>
      <c r="E143" s="274"/>
      <c r="F143" s="274"/>
      <c r="G143" s="274"/>
      <c r="H143" s="274"/>
      <c r="I143" s="274"/>
      <c r="J143" s="274"/>
      <c r="K143" s="274"/>
      <c r="L143" s="274"/>
      <c r="M143" s="274"/>
      <c r="N143" s="275">
        <f t="shared" si="49"/>
        <v>0</v>
      </c>
      <c r="O143" s="274"/>
      <c r="P143" s="275">
        <f t="shared" si="48"/>
        <v>0</v>
      </c>
      <c r="Q143" s="273"/>
    </row>
    <row r="144" spans="1:17" customFormat="1" ht="25.5" customHeight="1" x14ac:dyDescent="0.25">
      <c r="A144" s="88">
        <v>344</v>
      </c>
      <c r="B144" s="85" t="s">
        <v>276</v>
      </c>
      <c r="C144" s="274">
        <v>15000</v>
      </c>
      <c r="D144" s="274"/>
      <c r="E144" s="274"/>
      <c r="F144" s="274"/>
      <c r="G144" s="274"/>
      <c r="H144" s="274"/>
      <c r="I144" s="274"/>
      <c r="J144" s="274"/>
      <c r="K144" s="274"/>
      <c r="L144" s="274"/>
      <c r="M144" s="274"/>
      <c r="N144" s="275">
        <f t="shared" si="49"/>
        <v>15000</v>
      </c>
      <c r="O144" s="274"/>
      <c r="P144" s="275">
        <f t="shared" si="48"/>
        <v>30000</v>
      </c>
      <c r="Q144" s="273"/>
    </row>
    <row r="145" spans="1:17" customFormat="1" ht="25.5" customHeight="1" x14ac:dyDescent="0.25">
      <c r="A145" s="88">
        <v>345</v>
      </c>
      <c r="B145" s="85" t="s">
        <v>277</v>
      </c>
      <c r="C145" s="274">
        <v>300000</v>
      </c>
      <c r="D145" s="274"/>
      <c r="E145" s="274"/>
      <c r="F145" s="274"/>
      <c r="G145" s="274"/>
      <c r="H145" s="274"/>
      <c r="I145" s="274"/>
      <c r="J145" s="274"/>
      <c r="K145" s="274"/>
      <c r="L145" s="274">
        <v>150000</v>
      </c>
      <c r="M145" s="274"/>
      <c r="N145" s="275">
        <f t="shared" si="49"/>
        <v>450000</v>
      </c>
      <c r="O145" s="274"/>
      <c r="P145" s="275">
        <f t="shared" si="48"/>
        <v>900000</v>
      </c>
      <c r="Q145" s="273"/>
    </row>
    <row r="146" spans="1:17" customFormat="1" ht="25.5" customHeight="1" x14ac:dyDescent="0.25">
      <c r="A146" s="88">
        <v>346</v>
      </c>
      <c r="B146" s="85" t="s">
        <v>278</v>
      </c>
      <c r="C146" s="274"/>
      <c r="D146" s="274"/>
      <c r="E146" s="274"/>
      <c r="F146" s="274"/>
      <c r="G146" s="274"/>
      <c r="H146" s="274"/>
      <c r="I146" s="274"/>
      <c r="J146" s="274"/>
      <c r="K146" s="274"/>
      <c r="L146" s="274"/>
      <c r="M146" s="274"/>
      <c r="N146" s="275">
        <f t="shared" si="49"/>
        <v>0</v>
      </c>
      <c r="O146" s="274"/>
      <c r="P146" s="275">
        <f t="shared" si="48"/>
        <v>0</v>
      </c>
      <c r="Q146" s="273"/>
    </row>
    <row r="147" spans="1:17" customFormat="1" ht="25.5" customHeight="1" x14ac:dyDescent="0.25">
      <c r="A147" s="88">
        <v>347</v>
      </c>
      <c r="B147" s="85" t="s">
        <v>279</v>
      </c>
      <c r="C147" s="274">
        <v>90000</v>
      </c>
      <c r="D147" s="274"/>
      <c r="E147" s="274"/>
      <c r="F147" s="274"/>
      <c r="G147" s="274"/>
      <c r="H147" s="274"/>
      <c r="I147" s="274"/>
      <c r="J147" s="274"/>
      <c r="K147" s="274"/>
      <c r="L147" s="274"/>
      <c r="M147" s="274"/>
      <c r="N147" s="275">
        <f t="shared" si="49"/>
        <v>90000</v>
      </c>
      <c r="O147" s="274"/>
      <c r="P147" s="275">
        <f t="shared" si="48"/>
        <v>180000</v>
      </c>
      <c r="Q147" s="273"/>
    </row>
    <row r="148" spans="1:17" customFormat="1" ht="25.5" customHeight="1" x14ac:dyDescent="0.25">
      <c r="A148" s="88">
        <v>348</v>
      </c>
      <c r="B148" s="85" t="s">
        <v>280</v>
      </c>
      <c r="C148" s="274"/>
      <c r="D148" s="274"/>
      <c r="E148" s="274"/>
      <c r="F148" s="274"/>
      <c r="G148" s="274"/>
      <c r="H148" s="274"/>
      <c r="I148" s="274"/>
      <c r="J148" s="274"/>
      <c r="K148" s="274"/>
      <c r="L148" s="274"/>
      <c r="M148" s="274"/>
      <c r="N148" s="275">
        <f t="shared" si="49"/>
        <v>0</v>
      </c>
      <c r="O148" s="274"/>
      <c r="P148" s="275">
        <f t="shared" si="48"/>
        <v>0</v>
      </c>
      <c r="Q148" s="273"/>
    </row>
    <row r="149" spans="1:17" customFormat="1" ht="25.5" customHeight="1" x14ac:dyDescent="0.25">
      <c r="A149" s="88">
        <v>349</v>
      </c>
      <c r="B149" s="85" t="s">
        <v>281</v>
      </c>
      <c r="C149" s="274"/>
      <c r="D149" s="274"/>
      <c r="E149" s="274"/>
      <c r="F149" s="274"/>
      <c r="G149" s="274"/>
      <c r="H149" s="274"/>
      <c r="I149" s="274"/>
      <c r="J149" s="274"/>
      <c r="K149" s="274"/>
      <c r="L149" s="274"/>
      <c r="M149" s="274"/>
      <c r="N149" s="275">
        <f t="shared" si="49"/>
        <v>0</v>
      </c>
      <c r="O149" s="274"/>
      <c r="P149" s="275">
        <f t="shared" si="48"/>
        <v>0</v>
      </c>
      <c r="Q149" s="273"/>
    </row>
    <row r="150" spans="1:17" customFormat="1" ht="30" x14ac:dyDescent="0.25">
      <c r="A150" s="82">
        <v>3500</v>
      </c>
      <c r="B150" s="83" t="s">
        <v>282</v>
      </c>
      <c r="C150" s="272">
        <f t="shared" ref="C150:Q150" si="52">SUM(C151:C159)</f>
        <v>4540113</v>
      </c>
      <c r="D150" s="272">
        <f>SUM(D151:D159)</f>
        <v>0</v>
      </c>
      <c r="E150" s="272">
        <f t="shared" si="52"/>
        <v>0</v>
      </c>
      <c r="F150" s="272">
        <f t="shared" si="52"/>
        <v>0</v>
      </c>
      <c r="G150" s="272">
        <f t="shared" ref="G150:I150" si="53">SUM(G151:G159)</f>
        <v>0</v>
      </c>
      <c r="H150" s="272">
        <f t="shared" si="52"/>
        <v>0</v>
      </c>
      <c r="I150" s="272">
        <f t="shared" si="53"/>
        <v>0</v>
      </c>
      <c r="J150" s="272">
        <f t="shared" si="52"/>
        <v>0</v>
      </c>
      <c r="K150" s="272">
        <f t="shared" si="52"/>
        <v>0</v>
      </c>
      <c r="L150" s="272">
        <f t="shared" si="52"/>
        <v>100000</v>
      </c>
      <c r="M150" s="272">
        <f t="shared" si="52"/>
        <v>0</v>
      </c>
      <c r="N150" s="275">
        <f t="shared" si="49"/>
        <v>4640113</v>
      </c>
      <c r="O150" s="272">
        <f t="shared" si="52"/>
        <v>0</v>
      </c>
      <c r="P150" s="272">
        <f t="shared" si="48"/>
        <v>9280226</v>
      </c>
      <c r="Q150" s="278">
        <f t="shared" si="52"/>
        <v>0</v>
      </c>
    </row>
    <row r="151" spans="1:17" customFormat="1" ht="25.5" customHeight="1" x14ac:dyDescent="0.25">
      <c r="A151" s="88">
        <v>351</v>
      </c>
      <c r="B151" s="85" t="s">
        <v>283</v>
      </c>
      <c r="C151" s="274">
        <v>2650113</v>
      </c>
      <c r="D151" s="274"/>
      <c r="E151" s="274"/>
      <c r="F151" s="274"/>
      <c r="G151" s="274"/>
      <c r="H151" s="274"/>
      <c r="I151" s="274"/>
      <c r="J151" s="274"/>
      <c r="K151" s="274"/>
      <c r="L151" s="274"/>
      <c r="M151" s="274"/>
      <c r="N151" s="275">
        <f t="shared" si="49"/>
        <v>2650113</v>
      </c>
      <c r="O151" s="274"/>
      <c r="P151" s="275">
        <f t="shared" si="48"/>
        <v>5300226</v>
      </c>
      <c r="Q151" s="273"/>
    </row>
    <row r="152" spans="1:17" customFormat="1" ht="34.5" customHeight="1" x14ac:dyDescent="0.25">
      <c r="A152" s="88">
        <v>352</v>
      </c>
      <c r="B152" s="85" t="s">
        <v>284</v>
      </c>
      <c r="C152" s="274">
        <v>5000</v>
      </c>
      <c r="D152" s="274"/>
      <c r="E152" s="274"/>
      <c r="F152" s="274"/>
      <c r="G152" s="274"/>
      <c r="H152" s="274"/>
      <c r="I152" s="274"/>
      <c r="J152" s="274"/>
      <c r="K152" s="274"/>
      <c r="L152" s="274"/>
      <c r="M152" s="274"/>
      <c r="N152" s="275">
        <f t="shared" si="49"/>
        <v>5000</v>
      </c>
      <c r="O152" s="274"/>
      <c r="P152" s="275">
        <f t="shared" si="48"/>
        <v>10000</v>
      </c>
      <c r="Q152" s="273"/>
    </row>
    <row r="153" spans="1:17" customFormat="1" ht="33" customHeight="1" x14ac:dyDescent="0.25">
      <c r="A153" s="88">
        <v>353</v>
      </c>
      <c r="B153" s="85" t="s">
        <v>285</v>
      </c>
      <c r="C153" s="274">
        <v>15000</v>
      </c>
      <c r="D153" s="274"/>
      <c r="E153" s="274"/>
      <c r="F153" s="274"/>
      <c r="G153" s="274"/>
      <c r="H153" s="274"/>
      <c r="I153" s="274"/>
      <c r="J153" s="274"/>
      <c r="K153" s="274"/>
      <c r="L153" s="274"/>
      <c r="M153" s="274"/>
      <c r="N153" s="275">
        <f t="shared" si="49"/>
        <v>15000</v>
      </c>
      <c r="O153" s="274"/>
      <c r="P153" s="275">
        <f t="shared" si="48"/>
        <v>30000</v>
      </c>
      <c r="Q153" s="273"/>
    </row>
    <row r="154" spans="1:17" customFormat="1" ht="29.25" customHeight="1" x14ac:dyDescent="0.25">
      <c r="A154" s="88">
        <v>354</v>
      </c>
      <c r="B154" s="85" t="s">
        <v>286</v>
      </c>
      <c r="C154" s="274"/>
      <c r="D154" s="274"/>
      <c r="E154" s="274"/>
      <c r="F154" s="274"/>
      <c r="G154" s="274"/>
      <c r="H154" s="274"/>
      <c r="I154" s="274"/>
      <c r="J154" s="274"/>
      <c r="K154" s="274"/>
      <c r="L154" s="274"/>
      <c r="M154" s="274"/>
      <c r="N154" s="275">
        <f t="shared" si="49"/>
        <v>0</v>
      </c>
      <c r="O154" s="274"/>
      <c r="P154" s="275">
        <f t="shared" si="48"/>
        <v>0</v>
      </c>
      <c r="Q154" s="273"/>
    </row>
    <row r="155" spans="1:17" customFormat="1" ht="25.5" customHeight="1" x14ac:dyDescent="0.25">
      <c r="A155" s="88">
        <v>355</v>
      </c>
      <c r="B155" s="85" t="s">
        <v>287</v>
      </c>
      <c r="C155" s="274">
        <v>800000</v>
      </c>
      <c r="D155" s="274"/>
      <c r="E155" s="274"/>
      <c r="F155" s="274"/>
      <c r="G155" s="274"/>
      <c r="H155" s="274"/>
      <c r="I155" s="274"/>
      <c r="J155" s="274"/>
      <c r="K155" s="274"/>
      <c r="L155" s="274">
        <v>100000</v>
      </c>
      <c r="M155" s="274"/>
      <c r="N155" s="275">
        <f t="shared" si="49"/>
        <v>900000</v>
      </c>
      <c r="O155" s="274"/>
      <c r="P155" s="275">
        <f t="shared" si="48"/>
        <v>1800000</v>
      </c>
      <c r="Q155" s="273"/>
    </row>
    <row r="156" spans="1:17" customFormat="1" ht="28.9" customHeight="1" x14ac:dyDescent="0.25">
      <c r="A156" s="88">
        <v>356</v>
      </c>
      <c r="B156" s="85" t="s">
        <v>288</v>
      </c>
      <c r="C156" s="274"/>
      <c r="D156" s="274"/>
      <c r="E156" s="274"/>
      <c r="F156" s="274"/>
      <c r="G156" s="274"/>
      <c r="H156" s="274"/>
      <c r="I156" s="274"/>
      <c r="J156" s="274"/>
      <c r="K156" s="274"/>
      <c r="L156" s="274"/>
      <c r="M156" s="274"/>
      <c r="N156" s="275">
        <f t="shared" si="49"/>
        <v>0</v>
      </c>
      <c r="O156" s="274"/>
      <c r="P156" s="275">
        <f t="shared" si="48"/>
        <v>0</v>
      </c>
      <c r="Q156" s="273"/>
    </row>
    <row r="157" spans="1:17" customFormat="1" ht="25.5" x14ac:dyDescent="0.25">
      <c r="A157" s="88">
        <v>357</v>
      </c>
      <c r="B157" s="85" t="s">
        <v>289</v>
      </c>
      <c r="C157" s="274">
        <v>750000</v>
      </c>
      <c r="D157" s="274"/>
      <c r="E157" s="274"/>
      <c r="F157" s="274"/>
      <c r="G157" s="274"/>
      <c r="H157" s="274"/>
      <c r="I157" s="274"/>
      <c r="J157" s="274"/>
      <c r="K157" s="274"/>
      <c r="L157" s="274"/>
      <c r="M157" s="274"/>
      <c r="N157" s="275">
        <f t="shared" si="49"/>
        <v>750000</v>
      </c>
      <c r="O157" s="274"/>
      <c r="P157" s="275">
        <f t="shared" si="48"/>
        <v>1500000</v>
      </c>
      <c r="Q157" s="273"/>
    </row>
    <row r="158" spans="1:17" customFormat="1" ht="25.5" customHeight="1" x14ac:dyDescent="0.25">
      <c r="A158" s="88">
        <v>358</v>
      </c>
      <c r="B158" s="85" t="s">
        <v>290</v>
      </c>
      <c r="C158" s="274"/>
      <c r="D158" s="274"/>
      <c r="E158" s="274"/>
      <c r="F158" s="274"/>
      <c r="G158" s="274"/>
      <c r="H158" s="274"/>
      <c r="I158" s="274"/>
      <c r="J158" s="274"/>
      <c r="K158" s="274"/>
      <c r="L158" s="274"/>
      <c r="M158" s="274"/>
      <c r="N158" s="275">
        <f t="shared" si="49"/>
        <v>0</v>
      </c>
      <c r="O158" s="274"/>
      <c r="P158" s="275">
        <f t="shared" si="48"/>
        <v>0</v>
      </c>
      <c r="Q158" s="273"/>
    </row>
    <row r="159" spans="1:17" customFormat="1" ht="25.5" customHeight="1" x14ac:dyDescent="0.25">
      <c r="A159" s="88">
        <v>359</v>
      </c>
      <c r="B159" s="85" t="s">
        <v>291</v>
      </c>
      <c r="C159" s="274">
        <v>320000</v>
      </c>
      <c r="D159" s="274"/>
      <c r="E159" s="274"/>
      <c r="F159" s="274"/>
      <c r="G159" s="274"/>
      <c r="H159" s="274"/>
      <c r="I159" s="274"/>
      <c r="J159" s="274"/>
      <c r="K159" s="274"/>
      <c r="L159" s="274"/>
      <c r="M159" s="274"/>
      <c r="N159" s="275">
        <f t="shared" si="49"/>
        <v>320000</v>
      </c>
      <c r="O159" s="274"/>
      <c r="P159" s="275">
        <f t="shared" si="48"/>
        <v>640000</v>
      </c>
      <c r="Q159" s="273"/>
    </row>
    <row r="160" spans="1:17" customFormat="1" ht="25.5" customHeight="1" x14ac:dyDescent="0.25">
      <c r="A160" s="82">
        <v>3600</v>
      </c>
      <c r="B160" s="83" t="s">
        <v>292</v>
      </c>
      <c r="C160" s="272">
        <f t="shared" ref="C160:Q160" si="54">SUM(C161:C167)</f>
        <v>25000</v>
      </c>
      <c r="D160" s="272">
        <f>SUM(D161:D167)</f>
        <v>0</v>
      </c>
      <c r="E160" s="272">
        <f t="shared" si="54"/>
        <v>0</v>
      </c>
      <c r="F160" s="272">
        <f t="shared" si="54"/>
        <v>0</v>
      </c>
      <c r="G160" s="272">
        <f t="shared" ref="G160:I160" si="55">SUM(G161:G167)</f>
        <v>0</v>
      </c>
      <c r="H160" s="272">
        <f t="shared" si="54"/>
        <v>0</v>
      </c>
      <c r="I160" s="272">
        <f t="shared" si="55"/>
        <v>0</v>
      </c>
      <c r="J160" s="272">
        <f t="shared" si="54"/>
        <v>0</v>
      </c>
      <c r="K160" s="272">
        <f t="shared" si="54"/>
        <v>0</v>
      </c>
      <c r="L160" s="272">
        <f t="shared" si="54"/>
        <v>0</v>
      </c>
      <c r="M160" s="272">
        <f t="shared" si="54"/>
        <v>0</v>
      </c>
      <c r="N160" s="275">
        <f t="shared" si="49"/>
        <v>25000</v>
      </c>
      <c r="O160" s="272">
        <f t="shared" si="54"/>
        <v>0</v>
      </c>
      <c r="P160" s="272">
        <f t="shared" si="48"/>
        <v>50000</v>
      </c>
      <c r="Q160" s="278">
        <f t="shared" si="54"/>
        <v>0</v>
      </c>
    </row>
    <row r="161" spans="1:17" customFormat="1" ht="29.25" customHeight="1" x14ac:dyDescent="0.25">
      <c r="A161" s="88">
        <v>361</v>
      </c>
      <c r="B161" s="85" t="s">
        <v>293</v>
      </c>
      <c r="C161" s="274">
        <v>25000</v>
      </c>
      <c r="D161" s="274"/>
      <c r="E161" s="274"/>
      <c r="F161" s="274"/>
      <c r="G161" s="274"/>
      <c r="H161" s="274"/>
      <c r="I161" s="274"/>
      <c r="J161" s="274"/>
      <c r="K161" s="274"/>
      <c r="L161" s="274"/>
      <c r="M161" s="274"/>
      <c r="N161" s="275">
        <f t="shared" si="49"/>
        <v>25000</v>
      </c>
      <c r="O161" s="274"/>
      <c r="P161" s="275">
        <f t="shared" si="48"/>
        <v>50000</v>
      </c>
      <c r="Q161" s="273"/>
    </row>
    <row r="162" spans="1:17" customFormat="1" ht="34.5" customHeight="1" x14ac:dyDescent="0.25">
      <c r="A162" s="88">
        <v>362</v>
      </c>
      <c r="B162" s="85" t="s">
        <v>294</v>
      </c>
      <c r="C162" s="274"/>
      <c r="D162" s="274"/>
      <c r="E162" s="274"/>
      <c r="F162" s="274"/>
      <c r="G162" s="274"/>
      <c r="H162" s="274"/>
      <c r="I162" s="274"/>
      <c r="J162" s="274"/>
      <c r="K162" s="274"/>
      <c r="L162" s="274"/>
      <c r="M162" s="274"/>
      <c r="N162" s="275">
        <f t="shared" si="49"/>
        <v>0</v>
      </c>
      <c r="O162" s="274"/>
      <c r="P162" s="275">
        <f t="shared" si="48"/>
        <v>0</v>
      </c>
      <c r="Q162" s="273"/>
    </row>
    <row r="163" spans="1:17" customFormat="1" ht="29.25" customHeight="1" x14ac:dyDescent="0.25">
      <c r="A163" s="88">
        <v>363</v>
      </c>
      <c r="B163" s="85" t="s">
        <v>295</v>
      </c>
      <c r="C163" s="274"/>
      <c r="D163" s="274"/>
      <c r="E163" s="274"/>
      <c r="F163" s="274"/>
      <c r="G163" s="274"/>
      <c r="H163" s="274"/>
      <c r="I163" s="274"/>
      <c r="J163" s="274"/>
      <c r="K163" s="274"/>
      <c r="L163" s="274"/>
      <c r="M163" s="274"/>
      <c r="N163" s="275">
        <f t="shared" si="49"/>
        <v>0</v>
      </c>
      <c r="O163" s="274"/>
      <c r="P163" s="275">
        <f t="shared" si="48"/>
        <v>0</v>
      </c>
      <c r="Q163" s="273"/>
    </row>
    <row r="164" spans="1:17" customFormat="1" ht="25.5" customHeight="1" x14ac:dyDescent="0.25">
      <c r="A164" s="88">
        <v>364</v>
      </c>
      <c r="B164" s="85" t="s">
        <v>296</v>
      </c>
      <c r="C164" s="274"/>
      <c r="D164" s="274"/>
      <c r="E164" s="274"/>
      <c r="F164" s="274"/>
      <c r="G164" s="274"/>
      <c r="H164" s="274"/>
      <c r="I164" s="274"/>
      <c r="J164" s="274"/>
      <c r="K164" s="274"/>
      <c r="L164" s="274"/>
      <c r="M164" s="274"/>
      <c r="N164" s="275">
        <f t="shared" si="49"/>
        <v>0</v>
      </c>
      <c r="O164" s="274"/>
      <c r="P164" s="275">
        <f t="shared" si="48"/>
        <v>0</v>
      </c>
      <c r="Q164" s="273"/>
    </row>
    <row r="165" spans="1:17" customFormat="1" ht="25.5" customHeight="1" x14ac:dyDescent="0.25">
      <c r="A165" s="88">
        <v>365</v>
      </c>
      <c r="B165" s="85" t="s">
        <v>297</v>
      </c>
      <c r="C165" s="274"/>
      <c r="D165" s="274"/>
      <c r="E165" s="274"/>
      <c r="F165" s="274"/>
      <c r="G165" s="274"/>
      <c r="H165" s="274"/>
      <c r="I165" s="274"/>
      <c r="J165" s="274"/>
      <c r="K165" s="274"/>
      <c r="L165" s="274"/>
      <c r="M165" s="274"/>
      <c r="N165" s="275">
        <f t="shared" si="49"/>
        <v>0</v>
      </c>
      <c r="O165" s="274"/>
      <c r="P165" s="275">
        <f t="shared" si="48"/>
        <v>0</v>
      </c>
      <c r="Q165" s="273"/>
    </row>
    <row r="166" spans="1:17" customFormat="1" ht="25.5" x14ac:dyDescent="0.25">
      <c r="A166" s="88">
        <v>366</v>
      </c>
      <c r="B166" s="85" t="s">
        <v>298</v>
      </c>
      <c r="C166" s="274"/>
      <c r="D166" s="274"/>
      <c r="E166" s="274"/>
      <c r="F166" s="274"/>
      <c r="G166" s="274"/>
      <c r="H166" s="274"/>
      <c r="I166" s="274"/>
      <c r="J166" s="274"/>
      <c r="K166" s="274"/>
      <c r="L166" s="274"/>
      <c r="M166" s="274"/>
      <c r="N166" s="275">
        <f t="shared" si="49"/>
        <v>0</v>
      </c>
      <c r="O166" s="274"/>
      <c r="P166" s="275">
        <f t="shared" si="48"/>
        <v>0</v>
      </c>
      <c r="Q166" s="273"/>
    </row>
    <row r="167" spans="1:17" customFormat="1" ht="25.5" customHeight="1" x14ac:dyDescent="0.25">
      <c r="A167" s="88">
        <v>369</v>
      </c>
      <c r="B167" s="85" t="s">
        <v>299</v>
      </c>
      <c r="C167" s="274"/>
      <c r="D167" s="274"/>
      <c r="E167" s="274"/>
      <c r="F167" s="274"/>
      <c r="G167" s="274"/>
      <c r="H167" s="274"/>
      <c r="I167" s="274"/>
      <c r="J167" s="274"/>
      <c r="K167" s="274"/>
      <c r="L167" s="274"/>
      <c r="M167" s="274"/>
      <c r="N167" s="275">
        <f t="shared" si="49"/>
        <v>0</v>
      </c>
      <c r="O167" s="274"/>
      <c r="P167" s="275">
        <f t="shared" si="48"/>
        <v>0</v>
      </c>
      <c r="Q167" s="273"/>
    </row>
    <row r="168" spans="1:17" customFormat="1" ht="25.5" customHeight="1" x14ac:dyDescent="0.25">
      <c r="A168" s="82">
        <v>3700</v>
      </c>
      <c r="B168" s="83" t="s">
        <v>300</v>
      </c>
      <c r="C168" s="272">
        <f t="shared" ref="C168:Q168" si="56">SUM(C169:C177)</f>
        <v>530000</v>
      </c>
      <c r="D168" s="272">
        <f>SUM(D169:D177)</f>
        <v>0</v>
      </c>
      <c r="E168" s="272">
        <f t="shared" si="56"/>
        <v>0</v>
      </c>
      <c r="F168" s="272">
        <f t="shared" si="56"/>
        <v>0</v>
      </c>
      <c r="G168" s="272">
        <f t="shared" ref="G168:I168" si="57">SUM(G169:G177)</f>
        <v>0</v>
      </c>
      <c r="H168" s="272">
        <f t="shared" si="56"/>
        <v>0</v>
      </c>
      <c r="I168" s="272">
        <f t="shared" si="57"/>
        <v>0</v>
      </c>
      <c r="J168" s="272">
        <f t="shared" si="56"/>
        <v>0</v>
      </c>
      <c r="K168" s="272">
        <f t="shared" si="56"/>
        <v>0</v>
      </c>
      <c r="L168" s="272">
        <f t="shared" si="56"/>
        <v>0</v>
      </c>
      <c r="M168" s="272">
        <f t="shared" si="56"/>
        <v>0</v>
      </c>
      <c r="N168" s="275">
        <f t="shared" si="49"/>
        <v>530000</v>
      </c>
      <c r="O168" s="272">
        <f t="shared" si="56"/>
        <v>0</v>
      </c>
      <c r="P168" s="272">
        <f t="shared" si="48"/>
        <v>1060000</v>
      </c>
      <c r="Q168" s="278">
        <f t="shared" si="56"/>
        <v>0</v>
      </c>
    </row>
    <row r="169" spans="1:17" customFormat="1" ht="25.5" customHeight="1" x14ac:dyDescent="0.25">
      <c r="A169" s="88">
        <v>371</v>
      </c>
      <c r="B169" s="85" t="s">
        <v>301</v>
      </c>
      <c r="C169" s="274">
        <v>20000</v>
      </c>
      <c r="D169" s="274"/>
      <c r="E169" s="274"/>
      <c r="F169" s="274"/>
      <c r="G169" s="274"/>
      <c r="H169" s="274"/>
      <c r="I169" s="274"/>
      <c r="J169" s="274"/>
      <c r="K169" s="274"/>
      <c r="L169" s="274"/>
      <c r="M169" s="274"/>
      <c r="N169" s="275">
        <f t="shared" si="49"/>
        <v>20000</v>
      </c>
      <c r="O169" s="274"/>
      <c r="P169" s="275">
        <f t="shared" si="48"/>
        <v>40000</v>
      </c>
      <c r="Q169" s="273"/>
    </row>
    <row r="170" spans="1:17" customFormat="1" ht="25.5" customHeight="1" x14ac:dyDescent="0.25">
      <c r="A170" s="88">
        <v>372</v>
      </c>
      <c r="B170" s="85" t="s">
        <v>302</v>
      </c>
      <c r="C170" s="274">
        <v>10000</v>
      </c>
      <c r="D170" s="274"/>
      <c r="E170" s="274"/>
      <c r="F170" s="274"/>
      <c r="G170" s="274"/>
      <c r="H170" s="274"/>
      <c r="I170" s="274"/>
      <c r="J170" s="274"/>
      <c r="K170" s="274"/>
      <c r="L170" s="274"/>
      <c r="M170" s="274"/>
      <c r="N170" s="275">
        <f t="shared" si="49"/>
        <v>10000</v>
      </c>
      <c r="O170" s="274"/>
      <c r="P170" s="275">
        <f t="shared" si="48"/>
        <v>20000</v>
      </c>
      <c r="Q170" s="273"/>
    </row>
    <row r="171" spans="1:17" customFormat="1" ht="25.5" customHeight="1" x14ac:dyDescent="0.25">
      <c r="A171" s="88">
        <v>373</v>
      </c>
      <c r="B171" s="85" t="s">
        <v>303</v>
      </c>
      <c r="C171" s="274"/>
      <c r="D171" s="274"/>
      <c r="E171" s="274"/>
      <c r="F171" s="274"/>
      <c r="G171" s="274"/>
      <c r="H171" s="274"/>
      <c r="I171" s="274"/>
      <c r="J171" s="274"/>
      <c r="K171" s="274"/>
      <c r="L171" s="274"/>
      <c r="M171" s="274"/>
      <c r="N171" s="275">
        <f t="shared" si="49"/>
        <v>0</v>
      </c>
      <c r="O171" s="274"/>
      <c r="P171" s="275">
        <f t="shared" si="48"/>
        <v>0</v>
      </c>
      <c r="Q171" s="273"/>
    </row>
    <row r="172" spans="1:17" customFormat="1" ht="25.5" customHeight="1" x14ac:dyDescent="0.25">
      <c r="A172" s="88">
        <v>374</v>
      </c>
      <c r="B172" s="85" t="s">
        <v>304</v>
      </c>
      <c r="C172" s="274"/>
      <c r="D172" s="274"/>
      <c r="E172" s="274"/>
      <c r="F172" s="274"/>
      <c r="G172" s="274"/>
      <c r="H172" s="274"/>
      <c r="I172" s="274"/>
      <c r="J172" s="274"/>
      <c r="K172" s="274"/>
      <c r="L172" s="274"/>
      <c r="M172" s="274"/>
      <c r="N172" s="275">
        <f t="shared" si="49"/>
        <v>0</v>
      </c>
      <c r="O172" s="274"/>
      <c r="P172" s="275">
        <f t="shared" si="48"/>
        <v>0</v>
      </c>
      <c r="Q172" s="273"/>
    </row>
    <row r="173" spans="1:17" customFormat="1" ht="25.5" customHeight="1" x14ac:dyDescent="0.25">
      <c r="A173" s="88">
        <v>375</v>
      </c>
      <c r="B173" s="85" t="s">
        <v>305</v>
      </c>
      <c r="C173" s="274">
        <v>500000</v>
      </c>
      <c r="D173" s="274"/>
      <c r="E173" s="274"/>
      <c r="F173" s="274"/>
      <c r="G173" s="274"/>
      <c r="H173" s="274"/>
      <c r="I173" s="274"/>
      <c r="J173" s="274"/>
      <c r="K173" s="274"/>
      <c r="L173" s="274"/>
      <c r="M173" s="274"/>
      <c r="N173" s="275">
        <f t="shared" si="49"/>
        <v>500000</v>
      </c>
      <c r="O173" s="274"/>
      <c r="P173" s="275">
        <f t="shared" si="48"/>
        <v>1000000</v>
      </c>
      <c r="Q173" s="273"/>
    </row>
    <row r="174" spans="1:17" customFormat="1" ht="25.5" customHeight="1" x14ac:dyDescent="0.25">
      <c r="A174" s="88">
        <v>376</v>
      </c>
      <c r="B174" s="85" t="s">
        <v>306</v>
      </c>
      <c r="C174" s="274"/>
      <c r="D174" s="274"/>
      <c r="E174" s="274"/>
      <c r="F174" s="274"/>
      <c r="G174" s="274"/>
      <c r="H174" s="274"/>
      <c r="I174" s="274"/>
      <c r="J174" s="274"/>
      <c r="K174" s="274"/>
      <c r="L174" s="274"/>
      <c r="M174" s="274"/>
      <c r="N174" s="275">
        <f t="shared" si="49"/>
        <v>0</v>
      </c>
      <c r="O174" s="274"/>
      <c r="P174" s="275">
        <f t="shared" si="48"/>
        <v>0</v>
      </c>
      <c r="Q174" s="273"/>
    </row>
    <row r="175" spans="1:17" customFormat="1" ht="25.5" customHeight="1" x14ac:dyDescent="0.25">
      <c r="A175" s="88">
        <v>377</v>
      </c>
      <c r="B175" s="85" t="s">
        <v>307</v>
      </c>
      <c r="C175" s="274"/>
      <c r="D175" s="274"/>
      <c r="E175" s="274"/>
      <c r="F175" s="274"/>
      <c r="G175" s="274"/>
      <c r="H175" s="274"/>
      <c r="I175" s="274"/>
      <c r="J175" s="274"/>
      <c r="K175" s="274"/>
      <c r="L175" s="274"/>
      <c r="M175" s="274"/>
      <c r="N175" s="275">
        <f t="shared" si="49"/>
        <v>0</v>
      </c>
      <c r="O175" s="274"/>
      <c r="P175" s="275">
        <f t="shared" si="48"/>
        <v>0</v>
      </c>
      <c r="Q175" s="273"/>
    </row>
    <row r="176" spans="1:17" customFormat="1" ht="25.5" customHeight="1" x14ac:dyDescent="0.25">
      <c r="A176" s="88">
        <v>378</v>
      </c>
      <c r="B176" s="85" t="s">
        <v>308</v>
      </c>
      <c r="C176" s="274"/>
      <c r="D176" s="274"/>
      <c r="E176" s="274"/>
      <c r="F176" s="274"/>
      <c r="G176" s="274"/>
      <c r="H176" s="274"/>
      <c r="I176" s="274"/>
      <c r="J176" s="274"/>
      <c r="K176" s="274"/>
      <c r="L176" s="274"/>
      <c r="M176" s="274"/>
      <c r="N176" s="275">
        <f t="shared" si="49"/>
        <v>0</v>
      </c>
      <c r="O176" s="274"/>
      <c r="P176" s="275">
        <f t="shared" si="48"/>
        <v>0</v>
      </c>
      <c r="Q176" s="273"/>
    </row>
    <row r="177" spans="1:17" customFormat="1" ht="25.5" customHeight="1" x14ac:dyDescent="0.25">
      <c r="A177" s="88">
        <v>379</v>
      </c>
      <c r="B177" s="85" t="s">
        <v>309</v>
      </c>
      <c r="C177" s="274"/>
      <c r="D177" s="274"/>
      <c r="E177" s="274"/>
      <c r="F177" s="274"/>
      <c r="G177" s="274"/>
      <c r="H177" s="274"/>
      <c r="I177" s="274"/>
      <c r="J177" s="274"/>
      <c r="K177" s="274"/>
      <c r="L177" s="274"/>
      <c r="M177" s="274"/>
      <c r="N177" s="275">
        <f t="shared" si="49"/>
        <v>0</v>
      </c>
      <c r="O177" s="274"/>
      <c r="P177" s="275">
        <f t="shared" si="48"/>
        <v>0</v>
      </c>
      <c r="Q177" s="273"/>
    </row>
    <row r="178" spans="1:17" customFormat="1" ht="25.5" customHeight="1" x14ac:dyDescent="0.25">
      <c r="A178" s="82">
        <v>3800</v>
      </c>
      <c r="B178" s="83" t="s">
        <v>310</v>
      </c>
      <c r="C178" s="272">
        <f t="shared" ref="C178:Q178" si="58">SUM(C179:C183)</f>
        <v>1865000</v>
      </c>
      <c r="D178" s="272">
        <f>SUM(D179:D183)</f>
        <v>0</v>
      </c>
      <c r="E178" s="272">
        <f t="shared" si="58"/>
        <v>0</v>
      </c>
      <c r="F178" s="272">
        <f t="shared" si="58"/>
        <v>0</v>
      </c>
      <c r="G178" s="272">
        <f t="shared" ref="G178:I178" si="59">SUM(G179:G183)</f>
        <v>0</v>
      </c>
      <c r="H178" s="272">
        <f t="shared" si="58"/>
        <v>0</v>
      </c>
      <c r="I178" s="272">
        <f t="shared" si="59"/>
        <v>0</v>
      </c>
      <c r="J178" s="272">
        <f t="shared" si="58"/>
        <v>0</v>
      </c>
      <c r="K178" s="272">
        <f t="shared" si="58"/>
        <v>0</v>
      </c>
      <c r="L178" s="272">
        <f t="shared" si="58"/>
        <v>0</v>
      </c>
      <c r="M178" s="272">
        <f t="shared" si="58"/>
        <v>0</v>
      </c>
      <c r="N178" s="275">
        <f t="shared" si="49"/>
        <v>1865000</v>
      </c>
      <c r="O178" s="272">
        <f t="shared" si="58"/>
        <v>0</v>
      </c>
      <c r="P178" s="272">
        <f t="shared" si="48"/>
        <v>3730000</v>
      </c>
      <c r="Q178" s="278">
        <f t="shared" si="58"/>
        <v>0</v>
      </c>
    </row>
    <row r="179" spans="1:17" customFormat="1" ht="25.5" customHeight="1" x14ac:dyDescent="0.25">
      <c r="A179" s="88">
        <v>381</v>
      </c>
      <c r="B179" s="85" t="s">
        <v>311</v>
      </c>
      <c r="C179" s="274"/>
      <c r="D179" s="274"/>
      <c r="E179" s="274"/>
      <c r="F179" s="274"/>
      <c r="G179" s="274"/>
      <c r="H179" s="274"/>
      <c r="I179" s="274"/>
      <c r="J179" s="274"/>
      <c r="K179" s="274"/>
      <c r="L179" s="274"/>
      <c r="M179" s="274"/>
      <c r="N179" s="275">
        <f t="shared" si="49"/>
        <v>0</v>
      </c>
      <c r="O179" s="274"/>
      <c r="P179" s="275">
        <f t="shared" si="48"/>
        <v>0</v>
      </c>
      <c r="Q179" s="273"/>
    </row>
    <row r="180" spans="1:17" customFormat="1" ht="25.5" customHeight="1" x14ac:dyDescent="0.25">
      <c r="A180" s="88">
        <v>382</v>
      </c>
      <c r="B180" s="85" t="s">
        <v>312</v>
      </c>
      <c r="C180" s="274">
        <v>1800000</v>
      </c>
      <c r="D180" s="274"/>
      <c r="E180" s="274"/>
      <c r="F180" s="274"/>
      <c r="G180" s="274"/>
      <c r="H180" s="274"/>
      <c r="I180" s="274"/>
      <c r="J180" s="274"/>
      <c r="K180" s="274"/>
      <c r="L180" s="274"/>
      <c r="M180" s="274"/>
      <c r="N180" s="275">
        <f t="shared" si="49"/>
        <v>1800000</v>
      </c>
      <c r="O180" s="274"/>
      <c r="P180" s="275">
        <f t="shared" si="48"/>
        <v>3600000</v>
      </c>
      <c r="Q180" s="273"/>
    </row>
    <row r="181" spans="1:17" customFormat="1" ht="25.5" customHeight="1" x14ac:dyDescent="0.25">
      <c r="A181" s="88">
        <v>383</v>
      </c>
      <c r="B181" s="85" t="s">
        <v>313</v>
      </c>
      <c r="C181" s="274"/>
      <c r="D181" s="274"/>
      <c r="E181" s="274"/>
      <c r="F181" s="274"/>
      <c r="G181" s="274"/>
      <c r="H181" s="274"/>
      <c r="I181" s="274"/>
      <c r="J181" s="274"/>
      <c r="K181" s="274"/>
      <c r="L181" s="274"/>
      <c r="M181" s="274"/>
      <c r="N181" s="275">
        <f t="shared" si="49"/>
        <v>0</v>
      </c>
      <c r="O181" s="274"/>
      <c r="P181" s="275">
        <f t="shared" si="48"/>
        <v>0</v>
      </c>
      <c r="Q181" s="273"/>
    </row>
    <row r="182" spans="1:17" customFormat="1" ht="25.5" customHeight="1" x14ac:dyDescent="0.25">
      <c r="A182" s="88">
        <v>384</v>
      </c>
      <c r="B182" s="85" t="s">
        <v>314</v>
      </c>
      <c r="C182" s="274"/>
      <c r="D182" s="274"/>
      <c r="E182" s="274"/>
      <c r="F182" s="274"/>
      <c r="G182" s="274"/>
      <c r="H182" s="274"/>
      <c r="I182" s="274"/>
      <c r="J182" s="274"/>
      <c r="K182" s="274"/>
      <c r="L182" s="274"/>
      <c r="M182" s="274"/>
      <c r="N182" s="275">
        <f t="shared" si="49"/>
        <v>0</v>
      </c>
      <c r="O182" s="274"/>
      <c r="P182" s="275">
        <f t="shared" si="48"/>
        <v>0</v>
      </c>
      <c r="Q182" s="273"/>
    </row>
    <row r="183" spans="1:17" customFormat="1" ht="25.5" customHeight="1" x14ac:dyDescent="0.25">
      <c r="A183" s="88">
        <v>385</v>
      </c>
      <c r="B183" s="85" t="s">
        <v>315</v>
      </c>
      <c r="C183" s="274">
        <v>65000</v>
      </c>
      <c r="D183" s="274"/>
      <c r="E183" s="274"/>
      <c r="F183" s="274"/>
      <c r="G183" s="274"/>
      <c r="H183" s="274"/>
      <c r="I183" s="274"/>
      <c r="J183" s="274"/>
      <c r="K183" s="274"/>
      <c r="L183" s="274"/>
      <c r="M183" s="274"/>
      <c r="N183" s="275">
        <f t="shared" si="49"/>
        <v>65000</v>
      </c>
      <c r="O183" s="274"/>
      <c r="P183" s="275">
        <f t="shared" si="48"/>
        <v>130000</v>
      </c>
      <c r="Q183" s="273"/>
    </row>
    <row r="184" spans="1:17" customFormat="1" ht="25.5" customHeight="1" x14ac:dyDescent="0.25">
      <c r="A184" s="82">
        <v>3900</v>
      </c>
      <c r="B184" s="83" t="s">
        <v>316</v>
      </c>
      <c r="C184" s="272">
        <f t="shared" ref="C184:Q184" si="60">SUM(C185:C193)</f>
        <v>780000</v>
      </c>
      <c r="D184" s="272">
        <f>SUM(D185:D193)</f>
        <v>0</v>
      </c>
      <c r="E184" s="272">
        <f t="shared" si="60"/>
        <v>0</v>
      </c>
      <c r="F184" s="272">
        <f t="shared" si="60"/>
        <v>6000</v>
      </c>
      <c r="G184" s="272">
        <f t="shared" ref="G184:I184" si="61">SUM(G185:G193)</f>
        <v>0</v>
      </c>
      <c r="H184" s="272">
        <f t="shared" si="60"/>
        <v>0</v>
      </c>
      <c r="I184" s="272">
        <f t="shared" si="61"/>
        <v>0</v>
      </c>
      <c r="J184" s="272">
        <f t="shared" si="60"/>
        <v>0</v>
      </c>
      <c r="K184" s="272">
        <f t="shared" si="60"/>
        <v>0</v>
      </c>
      <c r="L184" s="272">
        <f t="shared" si="60"/>
        <v>800000</v>
      </c>
      <c r="M184" s="272">
        <f t="shared" si="60"/>
        <v>0</v>
      </c>
      <c r="N184" s="275">
        <f t="shared" si="49"/>
        <v>1586000</v>
      </c>
      <c r="O184" s="272">
        <f t="shared" si="60"/>
        <v>0</v>
      </c>
      <c r="P184" s="272">
        <f t="shared" si="48"/>
        <v>3172000</v>
      </c>
      <c r="Q184" s="278">
        <f t="shared" si="60"/>
        <v>0</v>
      </c>
    </row>
    <row r="185" spans="1:17" customFormat="1" ht="25.5" customHeight="1" x14ac:dyDescent="0.25">
      <c r="A185" s="88">
        <v>391</v>
      </c>
      <c r="B185" s="85" t="s">
        <v>317</v>
      </c>
      <c r="C185" s="274">
        <v>60000</v>
      </c>
      <c r="D185" s="274"/>
      <c r="E185" s="274"/>
      <c r="F185" s="274"/>
      <c r="G185" s="274"/>
      <c r="H185" s="274"/>
      <c r="I185" s="274"/>
      <c r="J185" s="274"/>
      <c r="K185" s="274"/>
      <c r="L185" s="274"/>
      <c r="M185" s="274"/>
      <c r="N185" s="275">
        <f t="shared" si="49"/>
        <v>60000</v>
      </c>
      <c r="O185" s="274"/>
      <c r="P185" s="275">
        <f t="shared" si="48"/>
        <v>120000</v>
      </c>
      <c r="Q185" s="273"/>
    </row>
    <row r="186" spans="1:17" customFormat="1" ht="25.5" customHeight="1" x14ac:dyDescent="0.25">
      <c r="A186" s="88">
        <v>392</v>
      </c>
      <c r="B186" s="85" t="s">
        <v>318</v>
      </c>
      <c r="C186" s="274">
        <v>65000</v>
      </c>
      <c r="D186" s="274"/>
      <c r="E186" s="274"/>
      <c r="F186" s="274">
        <v>6000</v>
      </c>
      <c r="G186" s="274"/>
      <c r="H186" s="274"/>
      <c r="I186" s="274"/>
      <c r="J186" s="274"/>
      <c r="K186" s="274"/>
      <c r="L186" s="274">
        <v>800000</v>
      </c>
      <c r="M186" s="274"/>
      <c r="N186" s="275">
        <f t="shared" si="49"/>
        <v>871000</v>
      </c>
      <c r="O186" s="274"/>
      <c r="P186" s="275">
        <f t="shared" si="48"/>
        <v>1742000</v>
      </c>
      <c r="Q186" s="273"/>
    </row>
    <row r="187" spans="1:17" customFormat="1" ht="25.5" customHeight="1" x14ac:dyDescent="0.25">
      <c r="A187" s="88">
        <v>393</v>
      </c>
      <c r="B187" s="85" t="s">
        <v>319</v>
      </c>
      <c r="C187" s="274"/>
      <c r="D187" s="274"/>
      <c r="E187" s="274"/>
      <c r="F187" s="274"/>
      <c r="G187" s="274"/>
      <c r="H187" s="274"/>
      <c r="I187" s="274"/>
      <c r="J187" s="274"/>
      <c r="K187" s="274"/>
      <c r="L187" s="274"/>
      <c r="M187" s="274"/>
      <c r="N187" s="275">
        <f t="shared" si="49"/>
        <v>0</v>
      </c>
      <c r="O187" s="274"/>
      <c r="P187" s="275">
        <f t="shared" si="48"/>
        <v>0</v>
      </c>
      <c r="Q187" s="273"/>
    </row>
    <row r="188" spans="1:17" customFormat="1" ht="25.5" customHeight="1" x14ac:dyDescent="0.25">
      <c r="A188" s="88">
        <v>394</v>
      </c>
      <c r="B188" s="85" t="s">
        <v>320</v>
      </c>
      <c r="C188" s="274">
        <v>600000</v>
      </c>
      <c r="D188" s="274"/>
      <c r="E188" s="274"/>
      <c r="F188" s="274"/>
      <c r="G188" s="274"/>
      <c r="H188" s="274"/>
      <c r="I188" s="274"/>
      <c r="J188" s="274"/>
      <c r="K188" s="274"/>
      <c r="L188" s="274"/>
      <c r="M188" s="274"/>
      <c r="N188" s="275">
        <f t="shared" si="49"/>
        <v>600000</v>
      </c>
      <c r="O188" s="274"/>
      <c r="P188" s="275">
        <f t="shared" si="48"/>
        <v>1200000</v>
      </c>
      <c r="Q188" s="273"/>
    </row>
    <row r="189" spans="1:17" customFormat="1" ht="25.5" customHeight="1" x14ac:dyDescent="0.25">
      <c r="A189" s="88">
        <v>395</v>
      </c>
      <c r="B189" s="85" t="s">
        <v>321</v>
      </c>
      <c r="C189" s="274"/>
      <c r="D189" s="274"/>
      <c r="E189" s="274"/>
      <c r="F189" s="274"/>
      <c r="G189" s="274"/>
      <c r="H189" s="274"/>
      <c r="I189" s="274"/>
      <c r="J189" s="274"/>
      <c r="K189" s="274"/>
      <c r="L189" s="274"/>
      <c r="M189" s="274"/>
      <c r="N189" s="275">
        <f t="shared" si="49"/>
        <v>0</v>
      </c>
      <c r="O189" s="274"/>
      <c r="P189" s="275">
        <f t="shared" si="48"/>
        <v>0</v>
      </c>
      <c r="Q189" s="273"/>
    </row>
    <row r="190" spans="1:17" customFormat="1" ht="25.5" customHeight="1" x14ac:dyDescent="0.25">
      <c r="A190" s="88">
        <v>396</v>
      </c>
      <c r="B190" s="85" t="s">
        <v>322</v>
      </c>
      <c r="C190" s="274">
        <v>55000</v>
      </c>
      <c r="D190" s="274"/>
      <c r="E190" s="274"/>
      <c r="F190" s="274"/>
      <c r="G190" s="274"/>
      <c r="H190" s="274"/>
      <c r="I190" s="274"/>
      <c r="J190" s="274"/>
      <c r="K190" s="274"/>
      <c r="L190" s="274"/>
      <c r="M190" s="274"/>
      <c r="N190" s="275">
        <f t="shared" si="49"/>
        <v>55000</v>
      </c>
      <c r="O190" s="274"/>
      <c r="P190" s="275">
        <f t="shared" si="48"/>
        <v>110000</v>
      </c>
      <c r="Q190" s="273"/>
    </row>
    <row r="191" spans="1:17" customFormat="1" ht="25.5" customHeight="1" x14ac:dyDescent="0.25">
      <c r="A191" s="88">
        <v>397</v>
      </c>
      <c r="B191" s="85" t="s">
        <v>323</v>
      </c>
      <c r="C191" s="274"/>
      <c r="D191" s="274"/>
      <c r="E191" s="274"/>
      <c r="F191" s="274"/>
      <c r="G191" s="274"/>
      <c r="H191" s="274"/>
      <c r="I191" s="274"/>
      <c r="J191" s="274"/>
      <c r="K191" s="274"/>
      <c r="L191" s="274"/>
      <c r="M191" s="274"/>
      <c r="N191" s="275">
        <f t="shared" si="49"/>
        <v>0</v>
      </c>
      <c r="O191" s="274"/>
      <c r="P191" s="275">
        <f t="shared" si="48"/>
        <v>0</v>
      </c>
      <c r="Q191" s="273"/>
    </row>
    <row r="192" spans="1:17" customFormat="1" ht="25.5" x14ac:dyDescent="0.25">
      <c r="A192" s="88">
        <v>398</v>
      </c>
      <c r="B192" s="85" t="s">
        <v>324</v>
      </c>
      <c r="C192" s="274"/>
      <c r="D192" s="274"/>
      <c r="E192" s="274"/>
      <c r="F192" s="274"/>
      <c r="G192" s="274"/>
      <c r="H192" s="274"/>
      <c r="I192" s="274"/>
      <c r="J192" s="274"/>
      <c r="K192" s="274"/>
      <c r="L192" s="274"/>
      <c r="M192" s="274"/>
      <c r="N192" s="275">
        <f t="shared" si="49"/>
        <v>0</v>
      </c>
      <c r="O192" s="274"/>
      <c r="P192" s="275">
        <f t="shared" si="48"/>
        <v>0</v>
      </c>
      <c r="Q192" s="273"/>
    </row>
    <row r="193" spans="1:17" customFormat="1" ht="25.5" customHeight="1" x14ac:dyDescent="0.25">
      <c r="A193" s="88">
        <v>399</v>
      </c>
      <c r="B193" s="85" t="s">
        <v>325</v>
      </c>
      <c r="C193" s="274"/>
      <c r="D193" s="274"/>
      <c r="E193" s="274"/>
      <c r="F193" s="274"/>
      <c r="G193" s="274"/>
      <c r="H193" s="274"/>
      <c r="I193" s="274"/>
      <c r="J193" s="274"/>
      <c r="K193" s="274"/>
      <c r="L193" s="274"/>
      <c r="M193" s="274"/>
      <c r="N193" s="275">
        <f t="shared" si="49"/>
        <v>0</v>
      </c>
      <c r="O193" s="274"/>
      <c r="P193" s="275">
        <f t="shared" si="48"/>
        <v>0</v>
      </c>
      <c r="Q193" s="273"/>
    </row>
    <row r="194" spans="1:17" s="175" customFormat="1" ht="31.5" x14ac:dyDescent="0.25">
      <c r="A194" s="170">
        <v>4000</v>
      </c>
      <c r="B194" s="171" t="s">
        <v>326</v>
      </c>
      <c r="C194" s="279">
        <f t="shared" ref="C194:Q194" si="62">C195+C205+C211+C221+C230+C234+C250+C242+C244</f>
        <v>3000000</v>
      </c>
      <c r="D194" s="279">
        <f>D195+D205+D211+D221+D230+D234+D250+D242+D244</f>
        <v>0</v>
      </c>
      <c r="E194" s="279">
        <f t="shared" si="62"/>
        <v>0</v>
      </c>
      <c r="F194" s="279">
        <f t="shared" si="62"/>
        <v>1440000</v>
      </c>
      <c r="G194" s="279">
        <f t="shared" ref="G194:I194" si="63">G195+G205+G211+G221+G230+G234+G250+G242+G244</f>
        <v>0</v>
      </c>
      <c r="H194" s="279">
        <f t="shared" si="62"/>
        <v>1200000</v>
      </c>
      <c r="I194" s="279">
        <f t="shared" si="63"/>
        <v>0</v>
      </c>
      <c r="J194" s="279">
        <f t="shared" si="62"/>
        <v>0</v>
      </c>
      <c r="K194" s="279">
        <f t="shared" si="62"/>
        <v>0</v>
      </c>
      <c r="L194" s="279">
        <f t="shared" si="62"/>
        <v>0</v>
      </c>
      <c r="M194" s="279">
        <f t="shared" si="62"/>
        <v>0</v>
      </c>
      <c r="N194" s="478">
        <f t="shared" si="49"/>
        <v>5640000</v>
      </c>
      <c r="O194" s="279">
        <f t="shared" si="62"/>
        <v>0</v>
      </c>
      <c r="P194" s="279">
        <f t="shared" si="48"/>
        <v>11280000</v>
      </c>
      <c r="Q194" s="280">
        <f t="shared" si="62"/>
        <v>0</v>
      </c>
    </row>
    <row r="195" spans="1:17" customFormat="1" ht="30" x14ac:dyDescent="0.25">
      <c r="A195" s="89">
        <v>4100</v>
      </c>
      <c r="B195" s="86" t="s">
        <v>133</v>
      </c>
      <c r="C195" s="272">
        <f>SUM(C196:C204)</f>
        <v>0</v>
      </c>
      <c r="D195" s="272">
        <f>SUM(D196:D204)</f>
        <v>0</v>
      </c>
      <c r="E195" s="272">
        <f t="shared" ref="E195:Q195" si="64">SUM(E196:E204)</f>
        <v>0</v>
      </c>
      <c r="F195" s="272">
        <f t="shared" si="64"/>
        <v>0</v>
      </c>
      <c r="G195" s="272">
        <f t="shared" ref="G195:I195" si="65">SUM(G196:G204)</f>
        <v>0</v>
      </c>
      <c r="H195" s="272">
        <f t="shared" si="64"/>
        <v>0</v>
      </c>
      <c r="I195" s="272">
        <f t="shared" si="65"/>
        <v>0</v>
      </c>
      <c r="J195" s="272">
        <f t="shared" si="64"/>
        <v>0</v>
      </c>
      <c r="K195" s="272">
        <f t="shared" si="64"/>
        <v>0</v>
      </c>
      <c r="L195" s="272">
        <f t="shared" si="64"/>
        <v>0</v>
      </c>
      <c r="M195" s="272">
        <f t="shared" si="64"/>
        <v>0</v>
      </c>
      <c r="N195" s="275">
        <f t="shared" si="49"/>
        <v>0</v>
      </c>
      <c r="O195" s="272">
        <f t="shared" si="64"/>
        <v>0</v>
      </c>
      <c r="P195" s="272">
        <f t="shared" si="48"/>
        <v>0</v>
      </c>
      <c r="Q195" s="278">
        <f t="shared" si="64"/>
        <v>0</v>
      </c>
    </row>
    <row r="196" spans="1:17" customFormat="1" ht="25.5" customHeight="1" x14ac:dyDescent="0.25">
      <c r="A196" s="88">
        <v>411</v>
      </c>
      <c r="B196" s="85" t="s">
        <v>327</v>
      </c>
      <c r="C196" s="274"/>
      <c r="D196" s="274"/>
      <c r="E196" s="274"/>
      <c r="F196" s="274"/>
      <c r="G196" s="274"/>
      <c r="H196" s="274"/>
      <c r="I196" s="274"/>
      <c r="J196" s="274"/>
      <c r="K196" s="274"/>
      <c r="L196" s="274"/>
      <c r="M196" s="274"/>
      <c r="N196" s="275">
        <f t="shared" si="49"/>
        <v>0</v>
      </c>
      <c r="O196" s="274"/>
      <c r="P196" s="275">
        <f t="shared" si="48"/>
        <v>0</v>
      </c>
      <c r="Q196" s="273"/>
    </row>
    <row r="197" spans="1:17" customFormat="1" ht="25.5" customHeight="1" x14ac:dyDescent="0.25">
      <c r="A197" s="88">
        <v>412</v>
      </c>
      <c r="B197" s="85" t="s">
        <v>328</v>
      </c>
      <c r="C197" s="274"/>
      <c r="D197" s="274"/>
      <c r="E197" s="274"/>
      <c r="F197" s="274"/>
      <c r="G197" s="274"/>
      <c r="H197" s="274"/>
      <c r="I197" s="274"/>
      <c r="J197" s="274"/>
      <c r="K197" s="274"/>
      <c r="L197" s="274"/>
      <c r="M197" s="274"/>
      <c r="N197" s="275">
        <f t="shared" si="49"/>
        <v>0</v>
      </c>
      <c r="O197" s="274"/>
      <c r="P197" s="275">
        <f t="shared" si="48"/>
        <v>0</v>
      </c>
      <c r="Q197" s="273"/>
    </row>
    <row r="198" spans="1:17" customFormat="1" ht="25.5" customHeight="1" x14ac:dyDescent="0.25">
      <c r="A198" s="88">
        <v>413</v>
      </c>
      <c r="B198" s="85" t="s">
        <v>329</v>
      </c>
      <c r="C198" s="274"/>
      <c r="D198" s="274"/>
      <c r="E198" s="274"/>
      <c r="F198" s="274"/>
      <c r="G198" s="274"/>
      <c r="H198" s="274"/>
      <c r="I198" s="274"/>
      <c r="J198" s="274"/>
      <c r="K198" s="274"/>
      <c r="L198" s="274"/>
      <c r="M198" s="274"/>
      <c r="N198" s="275">
        <f t="shared" si="49"/>
        <v>0</v>
      </c>
      <c r="O198" s="274"/>
      <c r="P198" s="275">
        <f t="shared" si="48"/>
        <v>0</v>
      </c>
      <c r="Q198" s="273"/>
    </row>
    <row r="199" spans="1:17" customFormat="1" ht="25.5" customHeight="1" x14ac:dyDescent="0.25">
      <c r="A199" s="88">
        <v>414</v>
      </c>
      <c r="B199" s="85" t="s">
        <v>330</v>
      </c>
      <c r="C199" s="274"/>
      <c r="D199" s="274"/>
      <c r="E199" s="274"/>
      <c r="F199" s="274"/>
      <c r="G199" s="274"/>
      <c r="H199" s="274"/>
      <c r="I199" s="274"/>
      <c r="J199" s="274"/>
      <c r="K199" s="274"/>
      <c r="L199" s="274"/>
      <c r="M199" s="274"/>
      <c r="N199" s="275">
        <f t="shared" si="49"/>
        <v>0</v>
      </c>
      <c r="O199" s="274"/>
      <c r="P199" s="275">
        <f t="shared" ref="P199:P239" si="66">SUM(C199:O199)</f>
        <v>0</v>
      </c>
      <c r="Q199" s="273"/>
    </row>
    <row r="200" spans="1:17" customFormat="1" ht="42" customHeight="1" x14ac:dyDescent="0.25">
      <c r="A200" s="88">
        <v>415</v>
      </c>
      <c r="B200" s="85" t="s">
        <v>331</v>
      </c>
      <c r="C200" s="274"/>
      <c r="D200" s="274"/>
      <c r="E200" s="274"/>
      <c r="F200" s="274"/>
      <c r="G200" s="274"/>
      <c r="H200" s="274"/>
      <c r="I200" s="274"/>
      <c r="J200" s="274"/>
      <c r="K200" s="274"/>
      <c r="L200" s="274"/>
      <c r="M200" s="274"/>
      <c r="N200" s="275">
        <f t="shared" si="49"/>
        <v>0</v>
      </c>
      <c r="O200" s="274"/>
      <c r="P200" s="275">
        <f t="shared" si="66"/>
        <v>0</v>
      </c>
      <c r="Q200" s="273"/>
    </row>
    <row r="201" spans="1:17" customFormat="1" ht="36.75" customHeight="1" x14ac:dyDescent="0.25">
      <c r="A201" s="88">
        <v>416</v>
      </c>
      <c r="B201" s="85" t="s">
        <v>332</v>
      </c>
      <c r="C201" s="274"/>
      <c r="D201" s="274"/>
      <c r="E201" s="274"/>
      <c r="F201" s="274"/>
      <c r="G201" s="274"/>
      <c r="H201" s="274"/>
      <c r="I201" s="274"/>
      <c r="J201" s="274"/>
      <c r="K201" s="274"/>
      <c r="L201" s="274"/>
      <c r="M201" s="274"/>
      <c r="N201" s="275">
        <f t="shared" ref="N201:N264" si="67">SUM(C201:M201)</f>
        <v>0</v>
      </c>
      <c r="O201" s="274"/>
      <c r="P201" s="275">
        <f t="shared" si="66"/>
        <v>0</v>
      </c>
      <c r="Q201" s="273"/>
    </row>
    <row r="202" spans="1:17" customFormat="1" ht="42" customHeight="1" x14ac:dyDescent="0.25">
      <c r="A202" s="88">
        <v>417</v>
      </c>
      <c r="B202" s="85" t="s">
        <v>333</v>
      </c>
      <c r="C202" s="274"/>
      <c r="D202" s="274"/>
      <c r="E202" s="274"/>
      <c r="F202" s="274"/>
      <c r="G202" s="274"/>
      <c r="H202" s="274"/>
      <c r="I202" s="274"/>
      <c r="J202" s="274"/>
      <c r="K202" s="274"/>
      <c r="L202" s="274"/>
      <c r="M202" s="274"/>
      <c r="N202" s="275">
        <f t="shared" si="67"/>
        <v>0</v>
      </c>
      <c r="O202" s="274"/>
      <c r="P202" s="275">
        <f t="shared" si="66"/>
        <v>0</v>
      </c>
      <c r="Q202" s="273"/>
    </row>
    <row r="203" spans="1:17" customFormat="1" ht="34.5" customHeight="1" x14ac:dyDescent="0.25">
      <c r="A203" s="88">
        <v>418</v>
      </c>
      <c r="B203" s="85" t="s">
        <v>334</v>
      </c>
      <c r="C203" s="274"/>
      <c r="D203" s="274"/>
      <c r="E203" s="274"/>
      <c r="F203" s="274"/>
      <c r="G203" s="274"/>
      <c r="H203" s="274"/>
      <c r="I203" s="274"/>
      <c r="J203" s="274"/>
      <c r="K203" s="274"/>
      <c r="L203" s="274"/>
      <c r="M203" s="274"/>
      <c r="N203" s="275">
        <f t="shared" si="67"/>
        <v>0</v>
      </c>
      <c r="O203" s="274"/>
      <c r="P203" s="275">
        <f t="shared" si="66"/>
        <v>0</v>
      </c>
      <c r="Q203" s="273"/>
    </row>
    <row r="204" spans="1:17" customFormat="1" ht="34.5" customHeight="1" x14ac:dyDescent="0.25">
      <c r="A204" s="88">
        <v>419</v>
      </c>
      <c r="B204" s="85" t="s">
        <v>335</v>
      </c>
      <c r="C204" s="274"/>
      <c r="D204" s="274"/>
      <c r="E204" s="274"/>
      <c r="F204" s="274"/>
      <c r="G204" s="274"/>
      <c r="H204" s="274"/>
      <c r="I204" s="274"/>
      <c r="J204" s="274"/>
      <c r="K204" s="274"/>
      <c r="L204" s="274"/>
      <c r="M204" s="274"/>
      <c r="N204" s="275">
        <f t="shared" si="67"/>
        <v>0</v>
      </c>
      <c r="O204" s="274"/>
      <c r="P204" s="275">
        <f t="shared" si="66"/>
        <v>0</v>
      </c>
      <c r="Q204" s="273"/>
    </row>
    <row r="205" spans="1:17" customFormat="1" ht="25.5" customHeight="1" x14ac:dyDescent="0.25">
      <c r="A205" s="82">
        <v>4200</v>
      </c>
      <c r="B205" s="83" t="s">
        <v>336</v>
      </c>
      <c r="C205" s="272">
        <f t="shared" ref="C205:O205" si="68">SUM(C206:C210)</f>
        <v>0</v>
      </c>
      <c r="D205" s="272">
        <f>SUM(D206:D210)</f>
        <v>0</v>
      </c>
      <c r="E205" s="272">
        <f t="shared" si="68"/>
        <v>0</v>
      </c>
      <c r="F205" s="272">
        <f t="shared" si="68"/>
        <v>1440000</v>
      </c>
      <c r="G205" s="272">
        <f t="shared" ref="G205:I205" si="69">SUM(G206:G210)</f>
        <v>0</v>
      </c>
      <c r="H205" s="272">
        <f t="shared" si="68"/>
        <v>1200000</v>
      </c>
      <c r="I205" s="272">
        <f t="shared" si="69"/>
        <v>0</v>
      </c>
      <c r="J205" s="272">
        <f t="shared" si="68"/>
        <v>0</v>
      </c>
      <c r="K205" s="272">
        <f t="shared" si="68"/>
        <v>0</v>
      </c>
      <c r="L205" s="272">
        <f t="shared" si="68"/>
        <v>0</v>
      </c>
      <c r="M205" s="272">
        <f t="shared" si="68"/>
        <v>0</v>
      </c>
      <c r="N205" s="275">
        <f t="shared" si="67"/>
        <v>2640000</v>
      </c>
      <c r="O205" s="272">
        <f t="shared" si="68"/>
        <v>0</v>
      </c>
      <c r="P205" s="272">
        <f t="shared" si="66"/>
        <v>5280000</v>
      </c>
      <c r="Q205" s="277"/>
    </row>
    <row r="206" spans="1:17" customFormat="1" ht="25.5" x14ac:dyDescent="0.25">
      <c r="A206" s="88">
        <v>421</v>
      </c>
      <c r="B206" s="85" t="s">
        <v>337</v>
      </c>
      <c r="C206" s="274"/>
      <c r="D206" s="274"/>
      <c r="E206" s="274"/>
      <c r="F206" s="274">
        <v>1440000</v>
      </c>
      <c r="G206" s="274"/>
      <c r="H206" s="274">
        <v>1200000</v>
      </c>
      <c r="I206" s="274"/>
      <c r="J206" s="274"/>
      <c r="K206" s="274"/>
      <c r="L206" s="274"/>
      <c r="M206" s="274"/>
      <c r="N206" s="275">
        <f t="shared" si="67"/>
        <v>2640000</v>
      </c>
      <c r="O206" s="274"/>
      <c r="P206" s="275">
        <f t="shared" si="66"/>
        <v>5280000</v>
      </c>
      <c r="Q206" s="273"/>
    </row>
    <row r="207" spans="1:17" customFormat="1" ht="26.25" customHeight="1" x14ac:dyDescent="0.25">
      <c r="A207" s="88">
        <v>422</v>
      </c>
      <c r="B207" s="85" t="s">
        <v>338</v>
      </c>
      <c r="C207" s="274"/>
      <c r="D207" s="274"/>
      <c r="E207" s="274"/>
      <c r="F207" s="274"/>
      <c r="G207" s="274"/>
      <c r="H207" s="274"/>
      <c r="I207" s="274"/>
      <c r="J207" s="274"/>
      <c r="K207" s="274"/>
      <c r="L207" s="274"/>
      <c r="M207" s="274"/>
      <c r="N207" s="275">
        <f t="shared" si="67"/>
        <v>0</v>
      </c>
      <c r="O207" s="274"/>
      <c r="P207" s="275">
        <f t="shared" si="66"/>
        <v>0</v>
      </c>
      <c r="Q207" s="273"/>
    </row>
    <row r="208" spans="1:17" customFormat="1" ht="25.5" x14ac:dyDescent="0.25">
      <c r="A208" s="88">
        <v>423</v>
      </c>
      <c r="B208" s="85" t="s">
        <v>339</v>
      </c>
      <c r="C208" s="274"/>
      <c r="D208" s="274"/>
      <c r="E208" s="274"/>
      <c r="F208" s="274"/>
      <c r="G208" s="274"/>
      <c r="H208" s="274"/>
      <c r="I208" s="274"/>
      <c r="J208" s="274"/>
      <c r="K208" s="274"/>
      <c r="L208" s="274"/>
      <c r="M208" s="274"/>
      <c r="N208" s="275">
        <f t="shared" si="67"/>
        <v>0</v>
      </c>
      <c r="O208" s="274"/>
      <c r="P208" s="275">
        <f t="shared" si="66"/>
        <v>0</v>
      </c>
      <c r="Q208" s="273"/>
    </row>
    <row r="209" spans="1:17" customFormat="1" ht="25.5" customHeight="1" x14ac:dyDescent="0.25">
      <c r="A209" s="88">
        <v>424</v>
      </c>
      <c r="B209" s="85" t="s">
        <v>340</v>
      </c>
      <c r="C209" s="274"/>
      <c r="D209" s="274"/>
      <c r="E209" s="274"/>
      <c r="F209" s="274"/>
      <c r="G209" s="274"/>
      <c r="H209" s="274"/>
      <c r="I209" s="274"/>
      <c r="J209" s="274"/>
      <c r="K209" s="274"/>
      <c r="L209" s="274"/>
      <c r="M209" s="274"/>
      <c r="N209" s="275">
        <f t="shared" si="67"/>
        <v>0</v>
      </c>
      <c r="O209" s="274"/>
      <c r="P209" s="275">
        <f t="shared" si="66"/>
        <v>0</v>
      </c>
      <c r="Q209" s="273"/>
    </row>
    <row r="210" spans="1:17" customFormat="1" ht="25.9" customHeight="1" x14ac:dyDescent="0.25">
      <c r="A210" s="88">
        <v>425</v>
      </c>
      <c r="B210" s="85" t="s">
        <v>341</v>
      </c>
      <c r="C210" s="274"/>
      <c r="D210" s="274"/>
      <c r="E210" s="274"/>
      <c r="F210" s="274"/>
      <c r="G210" s="274"/>
      <c r="H210" s="274"/>
      <c r="I210" s="274"/>
      <c r="J210" s="274"/>
      <c r="K210" s="274"/>
      <c r="L210" s="274"/>
      <c r="M210" s="274"/>
      <c r="N210" s="275">
        <f t="shared" si="67"/>
        <v>0</v>
      </c>
      <c r="O210" s="274"/>
      <c r="P210" s="275">
        <f t="shared" si="66"/>
        <v>0</v>
      </c>
      <c r="Q210" s="273"/>
    </row>
    <row r="211" spans="1:17" customFormat="1" ht="25.5" customHeight="1" x14ac:dyDescent="0.25">
      <c r="A211" s="82">
        <v>4300</v>
      </c>
      <c r="B211" s="83" t="s">
        <v>134</v>
      </c>
      <c r="C211" s="272">
        <f t="shared" ref="C211:Q211" si="70">SUM(C212:C220)</f>
        <v>0</v>
      </c>
      <c r="D211" s="272">
        <f>SUM(D212:D220)</f>
        <v>0</v>
      </c>
      <c r="E211" s="272">
        <f t="shared" si="70"/>
        <v>0</v>
      </c>
      <c r="F211" s="272">
        <f t="shared" si="70"/>
        <v>0</v>
      </c>
      <c r="G211" s="272">
        <f t="shared" ref="G211:I211" si="71">SUM(G212:G220)</f>
        <v>0</v>
      </c>
      <c r="H211" s="272">
        <f t="shared" si="70"/>
        <v>0</v>
      </c>
      <c r="I211" s="272">
        <f t="shared" si="71"/>
        <v>0</v>
      </c>
      <c r="J211" s="272">
        <f t="shared" si="70"/>
        <v>0</v>
      </c>
      <c r="K211" s="272">
        <f t="shared" si="70"/>
        <v>0</v>
      </c>
      <c r="L211" s="272">
        <f t="shared" si="70"/>
        <v>0</v>
      </c>
      <c r="M211" s="272">
        <f t="shared" si="70"/>
        <v>0</v>
      </c>
      <c r="N211" s="275">
        <f t="shared" si="67"/>
        <v>0</v>
      </c>
      <c r="O211" s="272">
        <f t="shared" si="70"/>
        <v>0</v>
      </c>
      <c r="P211" s="272">
        <f t="shared" si="66"/>
        <v>0</v>
      </c>
      <c r="Q211" s="278">
        <f t="shared" si="70"/>
        <v>0</v>
      </c>
    </row>
    <row r="212" spans="1:17" customFormat="1" ht="25.5" customHeight="1" x14ac:dyDescent="0.25">
      <c r="A212" s="88">
        <v>431</v>
      </c>
      <c r="B212" s="85" t="s">
        <v>342</v>
      </c>
      <c r="C212" s="274"/>
      <c r="D212" s="274"/>
      <c r="E212" s="274"/>
      <c r="F212" s="274"/>
      <c r="G212" s="274"/>
      <c r="H212" s="274"/>
      <c r="I212" s="274"/>
      <c r="J212" s="274"/>
      <c r="K212" s="274"/>
      <c r="L212" s="274"/>
      <c r="M212" s="274"/>
      <c r="N212" s="275">
        <f t="shared" si="67"/>
        <v>0</v>
      </c>
      <c r="O212" s="274"/>
      <c r="P212" s="275">
        <f t="shared" si="66"/>
        <v>0</v>
      </c>
      <c r="Q212" s="273"/>
    </row>
    <row r="213" spans="1:17" customFormat="1" ht="25.5" customHeight="1" x14ac:dyDescent="0.25">
      <c r="A213" s="88">
        <v>432</v>
      </c>
      <c r="B213" s="85" t="s">
        <v>343</v>
      </c>
      <c r="C213" s="274"/>
      <c r="D213" s="274"/>
      <c r="E213" s="274"/>
      <c r="F213" s="274"/>
      <c r="G213" s="274"/>
      <c r="H213" s="274"/>
      <c r="I213" s="274"/>
      <c r="J213" s="274"/>
      <c r="K213" s="274"/>
      <c r="L213" s="274"/>
      <c r="M213" s="274"/>
      <c r="N213" s="275">
        <f t="shared" si="67"/>
        <v>0</v>
      </c>
      <c r="O213" s="274"/>
      <c r="P213" s="275">
        <f t="shared" si="66"/>
        <v>0</v>
      </c>
      <c r="Q213" s="273"/>
    </row>
    <row r="214" spans="1:17" customFormat="1" ht="25.5" customHeight="1" x14ac:dyDescent="0.25">
      <c r="A214" s="88">
        <v>433</v>
      </c>
      <c r="B214" s="85" t="s">
        <v>344</v>
      </c>
      <c r="C214" s="274"/>
      <c r="D214" s="274"/>
      <c r="E214" s="274"/>
      <c r="F214" s="274"/>
      <c r="G214" s="274"/>
      <c r="H214" s="274"/>
      <c r="I214" s="274"/>
      <c r="J214" s="274"/>
      <c r="K214" s="274"/>
      <c r="L214" s="274"/>
      <c r="M214" s="274"/>
      <c r="N214" s="275">
        <f t="shared" si="67"/>
        <v>0</v>
      </c>
      <c r="O214" s="274"/>
      <c r="P214" s="275">
        <f t="shared" si="66"/>
        <v>0</v>
      </c>
      <c r="Q214" s="273"/>
    </row>
    <row r="215" spans="1:17" customFormat="1" ht="25.5" customHeight="1" x14ac:dyDescent="0.25">
      <c r="A215" s="88">
        <v>434</v>
      </c>
      <c r="B215" s="85" t="s">
        <v>345</v>
      </c>
      <c r="C215" s="274"/>
      <c r="D215" s="274"/>
      <c r="E215" s="274"/>
      <c r="F215" s="274"/>
      <c r="G215" s="274"/>
      <c r="H215" s="274"/>
      <c r="I215" s="274"/>
      <c r="J215" s="274"/>
      <c r="K215" s="274"/>
      <c r="L215" s="274"/>
      <c r="M215" s="274"/>
      <c r="N215" s="275">
        <f t="shared" si="67"/>
        <v>0</v>
      </c>
      <c r="O215" s="274"/>
      <c r="P215" s="275">
        <f t="shared" si="66"/>
        <v>0</v>
      </c>
      <c r="Q215" s="273"/>
    </row>
    <row r="216" spans="1:17" customFormat="1" ht="25.5" customHeight="1" x14ac:dyDescent="0.25">
      <c r="A216" s="88">
        <v>435</v>
      </c>
      <c r="B216" s="85" t="s">
        <v>346</v>
      </c>
      <c r="C216" s="274"/>
      <c r="D216" s="274"/>
      <c r="E216" s="274"/>
      <c r="F216" s="274"/>
      <c r="G216" s="274"/>
      <c r="H216" s="274"/>
      <c r="I216" s="274"/>
      <c r="J216" s="274"/>
      <c r="K216" s="274"/>
      <c r="L216" s="274"/>
      <c r="M216" s="274"/>
      <c r="N216" s="275">
        <f t="shared" si="67"/>
        <v>0</v>
      </c>
      <c r="O216" s="274"/>
      <c r="P216" s="275">
        <f t="shared" si="66"/>
        <v>0</v>
      </c>
      <c r="Q216" s="273"/>
    </row>
    <row r="217" spans="1:17" customFormat="1" ht="25.5" customHeight="1" x14ac:dyDescent="0.25">
      <c r="A217" s="88">
        <v>436</v>
      </c>
      <c r="B217" s="85" t="s">
        <v>347</v>
      </c>
      <c r="C217" s="274"/>
      <c r="D217" s="274"/>
      <c r="E217" s="274"/>
      <c r="F217" s="274"/>
      <c r="G217" s="274"/>
      <c r="H217" s="274"/>
      <c r="I217" s="274"/>
      <c r="J217" s="274"/>
      <c r="K217" s="274"/>
      <c r="L217" s="274"/>
      <c r="M217" s="274"/>
      <c r="N217" s="275">
        <f t="shared" si="67"/>
        <v>0</v>
      </c>
      <c r="O217" s="274"/>
      <c r="P217" s="275">
        <f t="shared" si="66"/>
        <v>0</v>
      </c>
      <c r="Q217" s="273"/>
    </row>
    <row r="218" spans="1:17" customFormat="1" ht="25.5" customHeight="1" x14ac:dyDescent="0.25">
      <c r="A218" s="88">
        <v>437</v>
      </c>
      <c r="B218" s="85" t="s">
        <v>348</v>
      </c>
      <c r="C218" s="274"/>
      <c r="D218" s="274"/>
      <c r="E218" s="274"/>
      <c r="F218" s="274"/>
      <c r="G218" s="274"/>
      <c r="H218" s="274"/>
      <c r="I218" s="274"/>
      <c r="J218" s="274"/>
      <c r="K218" s="274"/>
      <c r="L218" s="274"/>
      <c r="M218" s="274"/>
      <c r="N218" s="275">
        <f t="shared" si="67"/>
        <v>0</v>
      </c>
      <c r="O218" s="274"/>
      <c r="P218" s="275">
        <f t="shared" si="66"/>
        <v>0</v>
      </c>
      <c r="Q218" s="273"/>
    </row>
    <row r="219" spans="1:17" customFormat="1" ht="25.5" customHeight="1" x14ac:dyDescent="0.25">
      <c r="A219" s="88">
        <v>438</v>
      </c>
      <c r="B219" s="85" t="s">
        <v>349</v>
      </c>
      <c r="C219" s="274"/>
      <c r="D219" s="274"/>
      <c r="E219" s="274"/>
      <c r="F219" s="274"/>
      <c r="G219" s="274"/>
      <c r="H219" s="274"/>
      <c r="I219" s="274"/>
      <c r="J219" s="274"/>
      <c r="K219" s="274"/>
      <c r="L219" s="274"/>
      <c r="M219" s="274"/>
      <c r="N219" s="275">
        <f t="shared" si="67"/>
        <v>0</v>
      </c>
      <c r="O219" s="274"/>
      <c r="P219" s="275">
        <f t="shared" si="66"/>
        <v>0</v>
      </c>
      <c r="Q219" s="273"/>
    </row>
    <row r="220" spans="1:17" customFormat="1" ht="25.5" customHeight="1" x14ac:dyDescent="0.25">
      <c r="A220" s="88">
        <v>439</v>
      </c>
      <c r="B220" s="85" t="s">
        <v>350</v>
      </c>
      <c r="C220" s="274"/>
      <c r="D220" s="274"/>
      <c r="E220" s="274"/>
      <c r="F220" s="274"/>
      <c r="G220" s="274"/>
      <c r="H220" s="274"/>
      <c r="I220" s="274"/>
      <c r="J220" s="274"/>
      <c r="K220" s="274"/>
      <c r="L220" s="274"/>
      <c r="M220" s="274"/>
      <c r="N220" s="275">
        <f t="shared" si="67"/>
        <v>0</v>
      </c>
      <c r="O220" s="274"/>
      <c r="P220" s="275">
        <f t="shared" si="66"/>
        <v>0</v>
      </c>
      <c r="Q220" s="273"/>
    </row>
    <row r="221" spans="1:17" customFormat="1" ht="25.5" customHeight="1" x14ac:dyDescent="0.25">
      <c r="A221" s="82">
        <v>4400</v>
      </c>
      <c r="B221" s="83" t="s">
        <v>135</v>
      </c>
      <c r="C221" s="272">
        <f t="shared" ref="C221:Q221" si="72">SUM(C222:C229)</f>
        <v>2550000</v>
      </c>
      <c r="D221" s="272">
        <f>SUM(D222:D229)</f>
        <v>0</v>
      </c>
      <c r="E221" s="272">
        <f t="shared" si="72"/>
        <v>0</v>
      </c>
      <c r="F221" s="272">
        <f t="shared" si="72"/>
        <v>0</v>
      </c>
      <c r="G221" s="272">
        <f t="shared" ref="G221:I221" si="73">SUM(G222:G229)</f>
        <v>0</v>
      </c>
      <c r="H221" s="272">
        <f t="shared" si="72"/>
        <v>0</v>
      </c>
      <c r="I221" s="272">
        <f t="shared" si="73"/>
        <v>0</v>
      </c>
      <c r="J221" s="272">
        <f t="shared" si="72"/>
        <v>0</v>
      </c>
      <c r="K221" s="272">
        <f t="shared" si="72"/>
        <v>0</v>
      </c>
      <c r="L221" s="272">
        <f t="shared" si="72"/>
        <v>0</v>
      </c>
      <c r="M221" s="272">
        <f t="shared" si="72"/>
        <v>0</v>
      </c>
      <c r="N221" s="275">
        <f t="shared" si="67"/>
        <v>2550000</v>
      </c>
      <c r="O221" s="272">
        <f t="shared" si="72"/>
        <v>0</v>
      </c>
      <c r="P221" s="272">
        <f t="shared" si="66"/>
        <v>5100000</v>
      </c>
      <c r="Q221" s="278">
        <f t="shared" si="72"/>
        <v>0</v>
      </c>
    </row>
    <row r="222" spans="1:17" customFormat="1" ht="25.5" customHeight="1" x14ac:dyDescent="0.25">
      <c r="A222" s="88">
        <v>441</v>
      </c>
      <c r="B222" s="85" t="s">
        <v>351</v>
      </c>
      <c r="C222" s="274">
        <v>1500000</v>
      </c>
      <c r="D222" s="274"/>
      <c r="E222" s="274"/>
      <c r="F222" s="274"/>
      <c r="G222" s="274"/>
      <c r="H222" s="274"/>
      <c r="I222" s="274"/>
      <c r="J222" s="274"/>
      <c r="K222" s="274"/>
      <c r="L222" s="274"/>
      <c r="M222" s="274"/>
      <c r="N222" s="275">
        <f t="shared" si="67"/>
        <v>1500000</v>
      </c>
      <c r="O222" s="274"/>
      <c r="P222" s="275">
        <f t="shared" si="66"/>
        <v>3000000</v>
      </c>
      <c r="Q222" s="273"/>
    </row>
    <row r="223" spans="1:17" customFormat="1" ht="25.5" customHeight="1" x14ac:dyDescent="0.25">
      <c r="A223" s="88">
        <v>442</v>
      </c>
      <c r="B223" s="85" t="s">
        <v>352</v>
      </c>
      <c r="C223" s="274"/>
      <c r="D223" s="274"/>
      <c r="E223" s="274"/>
      <c r="F223" s="274"/>
      <c r="G223" s="274"/>
      <c r="H223" s="274"/>
      <c r="I223" s="274"/>
      <c r="J223" s="274"/>
      <c r="K223" s="274"/>
      <c r="L223" s="274"/>
      <c r="M223" s="274"/>
      <c r="N223" s="275">
        <f t="shared" si="67"/>
        <v>0</v>
      </c>
      <c r="O223" s="274"/>
      <c r="P223" s="275">
        <f t="shared" si="66"/>
        <v>0</v>
      </c>
      <c r="Q223" s="273"/>
    </row>
    <row r="224" spans="1:17" customFormat="1" ht="25.5" customHeight="1" x14ac:dyDescent="0.25">
      <c r="A224" s="88">
        <v>443</v>
      </c>
      <c r="B224" s="85" t="s">
        <v>353</v>
      </c>
      <c r="C224" s="274">
        <v>650000</v>
      </c>
      <c r="D224" s="274"/>
      <c r="E224" s="274"/>
      <c r="F224" s="274"/>
      <c r="G224" s="274"/>
      <c r="H224" s="274"/>
      <c r="I224" s="274"/>
      <c r="J224" s="274"/>
      <c r="K224" s="274"/>
      <c r="L224" s="274"/>
      <c r="M224" s="274"/>
      <c r="N224" s="275">
        <f t="shared" si="67"/>
        <v>650000</v>
      </c>
      <c r="O224" s="274"/>
      <c r="P224" s="275">
        <f t="shared" si="66"/>
        <v>1300000</v>
      </c>
      <c r="Q224" s="273"/>
    </row>
    <row r="225" spans="1:17" customFormat="1" ht="25.5" customHeight="1" x14ac:dyDescent="0.25">
      <c r="A225" s="88">
        <v>444</v>
      </c>
      <c r="B225" s="85" t="s">
        <v>354</v>
      </c>
      <c r="C225" s="274">
        <v>400000</v>
      </c>
      <c r="D225" s="274"/>
      <c r="E225" s="274"/>
      <c r="F225" s="274"/>
      <c r="G225" s="274"/>
      <c r="H225" s="274"/>
      <c r="I225" s="274"/>
      <c r="J225" s="274"/>
      <c r="K225" s="274"/>
      <c r="L225" s="274"/>
      <c r="M225" s="274"/>
      <c r="N225" s="275">
        <f t="shared" si="67"/>
        <v>400000</v>
      </c>
      <c r="O225" s="274"/>
      <c r="P225" s="275">
        <f t="shared" si="66"/>
        <v>800000</v>
      </c>
      <c r="Q225" s="273"/>
    </row>
    <row r="226" spans="1:17" customFormat="1" ht="25.5" customHeight="1" x14ac:dyDescent="0.25">
      <c r="A226" s="88">
        <v>445</v>
      </c>
      <c r="B226" s="85" t="s">
        <v>355</v>
      </c>
      <c r="C226" s="274"/>
      <c r="D226" s="274"/>
      <c r="E226" s="274"/>
      <c r="F226" s="274"/>
      <c r="G226" s="274"/>
      <c r="H226" s="274"/>
      <c r="I226" s="274"/>
      <c r="J226" s="274"/>
      <c r="K226" s="274"/>
      <c r="L226" s="274"/>
      <c r="M226" s="274"/>
      <c r="N226" s="275">
        <f t="shared" si="67"/>
        <v>0</v>
      </c>
      <c r="O226" s="274"/>
      <c r="P226" s="275">
        <f t="shared" si="66"/>
        <v>0</v>
      </c>
      <c r="Q226" s="273"/>
    </row>
    <row r="227" spans="1:17" customFormat="1" ht="25.5" customHeight="1" x14ac:dyDescent="0.25">
      <c r="A227" s="88">
        <v>446</v>
      </c>
      <c r="B227" s="85" t="s">
        <v>356</v>
      </c>
      <c r="C227" s="274"/>
      <c r="D227" s="274"/>
      <c r="E227" s="274"/>
      <c r="F227" s="274"/>
      <c r="G227" s="274"/>
      <c r="H227" s="274"/>
      <c r="I227" s="274"/>
      <c r="J227" s="274"/>
      <c r="K227" s="274"/>
      <c r="L227" s="274"/>
      <c r="M227" s="274"/>
      <c r="N227" s="275">
        <f t="shared" si="67"/>
        <v>0</v>
      </c>
      <c r="O227" s="274"/>
      <c r="P227" s="275">
        <f t="shared" si="66"/>
        <v>0</v>
      </c>
      <c r="Q227" s="273"/>
    </row>
    <row r="228" spans="1:17" customFormat="1" ht="25.5" customHeight="1" x14ac:dyDescent="0.25">
      <c r="A228" s="88">
        <v>447</v>
      </c>
      <c r="B228" s="85" t="s">
        <v>357</v>
      </c>
      <c r="C228" s="274"/>
      <c r="D228" s="274"/>
      <c r="E228" s="274"/>
      <c r="F228" s="274"/>
      <c r="G228" s="274"/>
      <c r="H228" s="274"/>
      <c r="I228" s="274"/>
      <c r="J228" s="274"/>
      <c r="K228" s="274"/>
      <c r="L228" s="274"/>
      <c r="M228" s="274"/>
      <c r="N228" s="275">
        <f t="shared" si="67"/>
        <v>0</v>
      </c>
      <c r="O228" s="274"/>
      <c r="P228" s="275">
        <f t="shared" si="66"/>
        <v>0</v>
      </c>
      <c r="Q228" s="273"/>
    </row>
    <row r="229" spans="1:17" customFormat="1" ht="25.5" customHeight="1" x14ac:dyDescent="0.25">
      <c r="A229" s="88">
        <v>448</v>
      </c>
      <c r="B229" s="85" t="s">
        <v>358</v>
      </c>
      <c r="C229" s="274"/>
      <c r="D229" s="274"/>
      <c r="E229" s="274"/>
      <c r="F229" s="274"/>
      <c r="G229" s="274"/>
      <c r="H229" s="274"/>
      <c r="I229" s="274"/>
      <c r="J229" s="274"/>
      <c r="K229" s="274"/>
      <c r="L229" s="274"/>
      <c r="M229" s="274"/>
      <c r="N229" s="275">
        <f t="shared" si="67"/>
        <v>0</v>
      </c>
      <c r="O229" s="274"/>
      <c r="P229" s="275">
        <f t="shared" si="66"/>
        <v>0</v>
      </c>
      <c r="Q229" s="273"/>
    </row>
    <row r="230" spans="1:17" customFormat="1" ht="25.5" customHeight="1" x14ac:dyDescent="0.25">
      <c r="A230" s="82">
        <v>4500</v>
      </c>
      <c r="B230" s="83" t="s">
        <v>136</v>
      </c>
      <c r="C230" s="272">
        <f t="shared" ref="C230:Q230" si="74">SUM(C231:C233)</f>
        <v>450000</v>
      </c>
      <c r="D230" s="272">
        <f>SUM(D231:D233)</f>
        <v>0</v>
      </c>
      <c r="E230" s="272">
        <f t="shared" si="74"/>
        <v>0</v>
      </c>
      <c r="F230" s="272">
        <f t="shared" si="74"/>
        <v>0</v>
      </c>
      <c r="G230" s="272">
        <f t="shared" ref="G230:I230" si="75">SUM(G231:G233)</f>
        <v>0</v>
      </c>
      <c r="H230" s="272">
        <f t="shared" si="74"/>
        <v>0</v>
      </c>
      <c r="I230" s="272">
        <f t="shared" si="75"/>
        <v>0</v>
      </c>
      <c r="J230" s="272">
        <f t="shared" si="74"/>
        <v>0</v>
      </c>
      <c r="K230" s="272">
        <f t="shared" si="74"/>
        <v>0</v>
      </c>
      <c r="L230" s="272">
        <f t="shared" si="74"/>
        <v>0</v>
      </c>
      <c r="M230" s="272">
        <f t="shared" si="74"/>
        <v>0</v>
      </c>
      <c r="N230" s="275">
        <f t="shared" si="67"/>
        <v>450000</v>
      </c>
      <c r="O230" s="272">
        <f t="shared" si="74"/>
        <v>0</v>
      </c>
      <c r="P230" s="272">
        <f t="shared" si="66"/>
        <v>900000</v>
      </c>
      <c r="Q230" s="278">
        <f t="shared" si="74"/>
        <v>0</v>
      </c>
    </row>
    <row r="231" spans="1:17" customFormat="1" ht="25.5" customHeight="1" x14ac:dyDescent="0.25">
      <c r="A231" s="88">
        <v>451</v>
      </c>
      <c r="B231" s="85" t="s">
        <v>359</v>
      </c>
      <c r="C231" s="274">
        <v>450000</v>
      </c>
      <c r="D231" s="274"/>
      <c r="E231" s="274"/>
      <c r="F231" s="274"/>
      <c r="G231" s="274"/>
      <c r="H231" s="274"/>
      <c r="I231" s="274"/>
      <c r="J231" s="274"/>
      <c r="K231" s="274"/>
      <c r="L231" s="274"/>
      <c r="M231" s="274"/>
      <c r="N231" s="275">
        <f t="shared" si="67"/>
        <v>450000</v>
      </c>
      <c r="O231" s="274"/>
      <c r="P231" s="275">
        <f t="shared" si="66"/>
        <v>900000</v>
      </c>
      <c r="Q231" s="273"/>
    </row>
    <row r="232" spans="1:17" customFormat="1" ht="25.5" customHeight="1" x14ac:dyDescent="0.25">
      <c r="A232" s="88">
        <v>452</v>
      </c>
      <c r="B232" s="85" t="s">
        <v>360</v>
      </c>
      <c r="C232" s="274"/>
      <c r="D232" s="274"/>
      <c r="E232" s="274"/>
      <c r="F232" s="274"/>
      <c r="G232" s="274"/>
      <c r="H232" s="274"/>
      <c r="I232" s="274"/>
      <c r="J232" s="274"/>
      <c r="K232" s="274"/>
      <c r="L232" s="274"/>
      <c r="M232" s="274"/>
      <c r="N232" s="275">
        <f t="shared" si="67"/>
        <v>0</v>
      </c>
      <c r="O232" s="274"/>
      <c r="P232" s="275">
        <f t="shared" si="66"/>
        <v>0</v>
      </c>
      <c r="Q232" s="273"/>
    </row>
    <row r="233" spans="1:17" customFormat="1" ht="25.5" customHeight="1" x14ac:dyDescent="0.25">
      <c r="A233" s="88">
        <v>459</v>
      </c>
      <c r="B233" s="85" t="s">
        <v>361</v>
      </c>
      <c r="C233" s="274"/>
      <c r="D233" s="274"/>
      <c r="E233" s="274"/>
      <c r="F233" s="274"/>
      <c r="G233" s="274"/>
      <c r="H233" s="274"/>
      <c r="I233" s="274"/>
      <c r="J233" s="274"/>
      <c r="K233" s="274"/>
      <c r="L233" s="274"/>
      <c r="M233" s="274"/>
      <c r="N233" s="275">
        <f t="shared" si="67"/>
        <v>0</v>
      </c>
      <c r="O233" s="274"/>
      <c r="P233" s="275">
        <f t="shared" si="66"/>
        <v>0</v>
      </c>
      <c r="Q233" s="273"/>
    </row>
    <row r="234" spans="1:17" customFormat="1" ht="35.25" customHeight="1" x14ac:dyDescent="0.25">
      <c r="A234" s="82">
        <v>4600</v>
      </c>
      <c r="B234" s="77" t="s">
        <v>362</v>
      </c>
      <c r="C234" s="272">
        <f t="shared" ref="C234:Q234" si="76">SUM(C235:C241)</f>
        <v>0</v>
      </c>
      <c r="D234" s="272">
        <f>SUM(D235:D241)</f>
        <v>0</v>
      </c>
      <c r="E234" s="272">
        <f t="shared" si="76"/>
        <v>0</v>
      </c>
      <c r="F234" s="272">
        <f t="shared" si="76"/>
        <v>0</v>
      </c>
      <c r="G234" s="272">
        <f t="shared" ref="G234:I234" si="77">SUM(G235:G241)</f>
        <v>0</v>
      </c>
      <c r="H234" s="272">
        <f t="shared" si="76"/>
        <v>0</v>
      </c>
      <c r="I234" s="272">
        <f t="shared" si="77"/>
        <v>0</v>
      </c>
      <c r="J234" s="272">
        <f t="shared" si="76"/>
        <v>0</v>
      </c>
      <c r="K234" s="272">
        <f t="shared" si="76"/>
        <v>0</v>
      </c>
      <c r="L234" s="272">
        <f t="shared" si="76"/>
        <v>0</v>
      </c>
      <c r="M234" s="272">
        <f t="shared" si="76"/>
        <v>0</v>
      </c>
      <c r="N234" s="275">
        <f t="shared" si="67"/>
        <v>0</v>
      </c>
      <c r="O234" s="272">
        <f t="shared" si="76"/>
        <v>0</v>
      </c>
      <c r="P234" s="272">
        <f t="shared" si="66"/>
        <v>0</v>
      </c>
      <c r="Q234" s="278">
        <f t="shared" si="76"/>
        <v>0</v>
      </c>
    </row>
    <row r="235" spans="1:17" customFormat="1" ht="25.5" customHeight="1" x14ac:dyDescent="0.25">
      <c r="A235" s="88">
        <v>461</v>
      </c>
      <c r="B235" s="85" t="s">
        <v>363</v>
      </c>
      <c r="C235" s="274"/>
      <c r="D235" s="274"/>
      <c r="E235" s="274"/>
      <c r="F235" s="274"/>
      <c r="G235" s="274"/>
      <c r="H235" s="274"/>
      <c r="I235" s="274"/>
      <c r="J235" s="274"/>
      <c r="K235" s="274"/>
      <c r="L235" s="274"/>
      <c r="M235" s="274"/>
      <c r="N235" s="275">
        <f t="shared" si="67"/>
        <v>0</v>
      </c>
      <c r="O235" s="274"/>
      <c r="P235" s="275">
        <f t="shared" si="66"/>
        <v>0</v>
      </c>
      <c r="Q235" s="273"/>
    </row>
    <row r="236" spans="1:17" customFormat="1" ht="25.5" customHeight="1" x14ac:dyDescent="0.25">
      <c r="A236" s="88">
        <v>462</v>
      </c>
      <c r="B236" s="85" t="s">
        <v>364</v>
      </c>
      <c r="C236" s="274"/>
      <c r="D236" s="274"/>
      <c r="E236" s="274"/>
      <c r="F236" s="274"/>
      <c r="G236" s="274"/>
      <c r="H236" s="274"/>
      <c r="I236" s="274"/>
      <c r="J236" s="274"/>
      <c r="K236" s="274"/>
      <c r="L236" s="274"/>
      <c r="M236" s="274"/>
      <c r="N236" s="275">
        <f t="shared" si="67"/>
        <v>0</v>
      </c>
      <c r="O236" s="274"/>
      <c r="P236" s="275">
        <f t="shared" si="66"/>
        <v>0</v>
      </c>
      <c r="Q236" s="273"/>
    </row>
    <row r="237" spans="1:17" customFormat="1" ht="25.5" customHeight="1" x14ac:dyDescent="0.25">
      <c r="A237" s="88">
        <v>463</v>
      </c>
      <c r="B237" s="85" t="s">
        <v>365</v>
      </c>
      <c r="C237" s="274"/>
      <c r="D237" s="274"/>
      <c r="E237" s="274"/>
      <c r="F237" s="274"/>
      <c r="G237" s="274"/>
      <c r="H237" s="274"/>
      <c r="I237" s="274"/>
      <c r="J237" s="274"/>
      <c r="K237" s="274"/>
      <c r="L237" s="274"/>
      <c r="M237" s="274"/>
      <c r="N237" s="275">
        <f t="shared" si="67"/>
        <v>0</v>
      </c>
      <c r="O237" s="274"/>
      <c r="P237" s="275">
        <f t="shared" si="66"/>
        <v>0</v>
      </c>
      <c r="Q237" s="273"/>
    </row>
    <row r="238" spans="1:17" customFormat="1" ht="31.5" customHeight="1" x14ac:dyDescent="0.25">
      <c r="A238" s="88">
        <v>464</v>
      </c>
      <c r="B238" s="85" t="s">
        <v>366</v>
      </c>
      <c r="C238" s="274"/>
      <c r="D238" s="274"/>
      <c r="E238" s="274"/>
      <c r="F238" s="274"/>
      <c r="G238" s="274"/>
      <c r="H238" s="274"/>
      <c r="I238" s="274"/>
      <c r="J238" s="274"/>
      <c r="K238" s="274"/>
      <c r="L238" s="274"/>
      <c r="M238" s="274"/>
      <c r="N238" s="275">
        <f t="shared" si="67"/>
        <v>0</v>
      </c>
      <c r="O238" s="274"/>
      <c r="P238" s="275">
        <f t="shared" si="66"/>
        <v>0</v>
      </c>
      <c r="Q238" s="273"/>
    </row>
    <row r="239" spans="1:17" customFormat="1" ht="35.25" customHeight="1" x14ac:dyDescent="0.25">
      <c r="A239" s="88">
        <v>465</v>
      </c>
      <c r="B239" s="85" t="s">
        <v>367</v>
      </c>
      <c r="C239" s="274"/>
      <c r="D239" s="274"/>
      <c r="E239" s="274"/>
      <c r="F239" s="274"/>
      <c r="G239" s="274"/>
      <c r="H239" s="274"/>
      <c r="I239" s="274"/>
      <c r="J239" s="274"/>
      <c r="K239" s="274"/>
      <c r="L239" s="274"/>
      <c r="M239" s="274"/>
      <c r="N239" s="275">
        <f t="shared" si="67"/>
        <v>0</v>
      </c>
      <c r="O239" s="274"/>
      <c r="P239" s="275">
        <f t="shared" si="66"/>
        <v>0</v>
      </c>
      <c r="Q239" s="273"/>
    </row>
    <row r="240" spans="1:17" customFormat="1" ht="35.25" customHeight="1" x14ac:dyDescent="0.25">
      <c r="A240" s="88">
        <v>466</v>
      </c>
      <c r="B240" s="206" t="s">
        <v>368</v>
      </c>
      <c r="C240" s="274"/>
      <c r="D240" s="274"/>
      <c r="E240" s="274"/>
      <c r="F240" s="274"/>
      <c r="G240" s="274"/>
      <c r="H240" s="274"/>
      <c r="I240" s="274"/>
      <c r="J240" s="274"/>
      <c r="K240" s="274"/>
      <c r="L240" s="274"/>
      <c r="M240" s="274"/>
      <c r="N240" s="275">
        <f t="shared" si="67"/>
        <v>0</v>
      </c>
      <c r="O240" s="274"/>
      <c r="P240" s="275"/>
      <c r="Q240" s="273"/>
    </row>
    <row r="241" spans="1:17" customFormat="1" ht="31.5" customHeight="1" x14ac:dyDescent="0.25">
      <c r="A241" s="88">
        <v>469</v>
      </c>
      <c r="B241" s="85" t="s">
        <v>1053</v>
      </c>
      <c r="C241" s="274"/>
      <c r="D241" s="274"/>
      <c r="E241" s="274"/>
      <c r="F241" s="274"/>
      <c r="G241" s="274"/>
      <c r="H241" s="274"/>
      <c r="I241" s="274"/>
      <c r="J241" s="274"/>
      <c r="K241" s="274"/>
      <c r="L241" s="274"/>
      <c r="M241" s="274"/>
      <c r="N241" s="275">
        <f t="shared" si="67"/>
        <v>0</v>
      </c>
      <c r="O241" s="274"/>
      <c r="P241" s="275">
        <f t="shared" ref="P241:P272" si="78">SUM(C241:O241)</f>
        <v>0</v>
      </c>
      <c r="Q241" s="273"/>
    </row>
    <row r="242" spans="1:17" customFormat="1" ht="25.5" customHeight="1" x14ac:dyDescent="0.25">
      <c r="A242" s="82">
        <v>4700</v>
      </c>
      <c r="B242" s="83" t="s">
        <v>369</v>
      </c>
      <c r="C242" s="272">
        <f t="shared" ref="C242:Q242" si="79">SUM(C243)</f>
        <v>0</v>
      </c>
      <c r="D242" s="272">
        <f t="shared" si="79"/>
        <v>0</v>
      </c>
      <c r="E242" s="272">
        <f t="shared" si="79"/>
        <v>0</v>
      </c>
      <c r="F242" s="272">
        <f t="shared" si="79"/>
        <v>0</v>
      </c>
      <c r="G242" s="272">
        <f t="shared" si="79"/>
        <v>0</v>
      </c>
      <c r="H242" s="272">
        <f t="shared" si="79"/>
        <v>0</v>
      </c>
      <c r="I242" s="272">
        <f t="shared" si="79"/>
        <v>0</v>
      </c>
      <c r="J242" s="272">
        <f t="shared" si="79"/>
        <v>0</v>
      </c>
      <c r="K242" s="272">
        <f t="shared" si="79"/>
        <v>0</v>
      </c>
      <c r="L242" s="272">
        <f t="shared" si="79"/>
        <v>0</v>
      </c>
      <c r="M242" s="272">
        <f t="shared" si="79"/>
        <v>0</v>
      </c>
      <c r="N242" s="275">
        <f t="shared" si="67"/>
        <v>0</v>
      </c>
      <c r="O242" s="272">
        <f t="shared" si="79"/>
        <v>0</v>
      </c>
      <c r="P242" s="272">
        <f t="shared" si="78"/>
        <v>0</v>
      </c>
      <c r="Q242" s="284">
        <f t="shared" si="79"/>
        <v>0</v>
      </c>
    </row>
    <row r="243" spans="1:17" customFormat="1" ht="31.5" customHeight="1" x14ac:dyDescent="0.25">
      <c r="A243" s="88">
        <v>471</v>
      </c>
      <c r="B243" s="85" t="s">
        <v>370</v>
      </c>
      <c r="C243" s="285"/>
      <c r="D243" s="285"/>
      <c r="E243" s="285"/>
      <c r="F243" s="285"/>
      <c r="G243" s="285"/>
      <c r="H243" s="285"/>
      <c r="I243" s="285"/>
      <c r="J243" s="285"/>
      <c r="K243" s="285"/>
      <c r="L243" s="285"/>
      <c r="M243" s="285"/>
      <c r="N243" s="275">
        <f t="shared" si="67"/>
        <v>0</v>
      </c>
      <c r="O243" s="285"/>
      <c r="P243" s="275">
        <f t="shared" si="78"/>
        <v>0</v>
      </c>
      <c r="Q243" s="273"/>
    </row>
    <row r="244" spans="1:17" customFormat="1" ht="25.5" customHeight="1" x14ac:dyDescent="0.25">
      <c r="A244" s="82">
        <v>4800</v>
      </c>
      <c r="B244" s="83" t="s">
        <v>371</v>
      </c>
      <c r="C244" s="272">
        <f t="shared" ref="C244:Q244" si="80">SUM(C245:C249)</f>
        <v>0</v>
      </c>
      <c r="D244" s="272">
        <f>SUM(D245:D249)</f>
        <v>0</v>
      </c>
      <c r="E244" s="272">
        <f t="shared" si="80"/>
        <v>0</v>
      </c>
      <c r="F244" s="272">
        <f t="shared" si="80"/>
        <v>0</v>
      </c>
      <c r="G244" s="272">
        <f t="shared" ref="G244:I244" si="81">SUM(G245:G249)</f>
        <v>0</v>
      </c>
      <c r="H244" s="272">
        <f t="shared" si="80"/>
        <v>0</v>
      </c>
      <c r="I244" s="272">
        <f t="shared" si="81"/>
        <v>0</v>
      </c>
      <c r="J244" s="272">
        <f t="shared" si="80"/>
        <v>0</v>
      </c>
      <c r="K244" s="272">
        <f t="shared" si="80"/>
        <v>0</v>
      </c>
      <c r="L244" s="272">
        <f t="shared" si="80"/>
        <v>0</v>
      </c>
      <c r="M244" s="272">
        <f t="shared" si="80"/>
        <v>0</v>
      </c>
      <c r="N244" s="275">
        <f t="shared" si="67"/>
        <v>0</v>
      </c>
      <c r="O244" s="272">
        <f t="shared" si="80"/>
        <v>0</v>
      </c>
      <c r="P244" s="272">
        <f t="shared" si="78"/>
        <v>0</v>
      </c>
      <c r="Q244" s="284">
        <f t="shared" si="80"/>
        <v>0</v>
      </c>
    </row>
    <row r="245" spans="1:17" customFormat="1" ht="31.5" customHeight="1" x14ac:dyDescent="0.25">
      <c r="A245" s="88">
        <v>481</v>
      </c>
      <c r="B245" s="85" t="s">
        <v>372</v>
      </c>
      <c r="C245" s="274"/>
      <c r="D245" s="274"/>
      <c r="E245" s="274"/>
      <c r="F245" s="274"/>
      <c r="G245" s="274"/>
      <c r="H245" s="274"/>
      <c r="I245" s="274"/>
      <c r="J245" s="274"/>
      <c r="K245" s="274"/>
      <c r="L245" s="274"/>
      <c r="M245" s="274"/>
      <c r="N245" s="275">
        <f t="shared" si="67"/>
        <v>0</v>
      </c>
      <c r="O245" s="274"/>
      <c r="P245" s="275">
        <f t="shared" si="78"/>
        <v>0</v>
      </c>
      <c r="Q245" s="286"/>
    </row>
    <row r="246" spans="1:17" customFormat="1" ht="31.5" customHeight="1" x14ac:dyDescent="0.25">
      <c r="A246" s="88">
        <v>482</v>
      </c>
      <c r="B246" s="85" t="s">
        <v>373</v>
      </c>
      <c r="C246" s="274"/>
      <c r="D246" s="274"/>
      <c r="E246" s="274"/>
      <c r="F246" s="274"/>
      <c r="G246" s="274"/>
      <c r="H246" s="274"/>
      <c r="I246" s="274"/>
      <c r="J246" s="274"/>
      <c r="K246" s="274"/>
      <c r="L246" s="274"/>
      <c r="M246" s="274"/>
      <c r="N246" s="275">
        <f t="shared" si="67"/>
        <v>0</v>
      </c>
      <c r="O246" s="274"/>
      <c r="P246" s="275">
        <f t="shared" si="78"/>
        <v>0</v>
      </c>
      <c r="Q246" s="273"/>
    </row>
    <row r="247" spans="1:17" customFormat="1" ht="31.5" customHeight="1" x14ac:dyDescent="0.25">
      <c r="A247" s="88">
        <v>483</v>
      </c>
      <c r="B247" s="85" t="s">
        <v>374</v>
      </c>
      <c r="C247" s="274"/>
      <c r="D247" s="274"/>
      <c r="E247" s="274"/>
      <c r="F247" s="274"/>
      <c r="G247" s="274"/>
      <c r="H247" s="274"/>
      <c r="I247" s="274"/>
      <c r="J247" s="274"/>
      <c r="K247" s="274"/>
      <c r="L247" s="274"/>
      <c r="M247" s="274"/>
      <c r="N247" s="275">
        <f t="shared" si="67"/>
        <v>0</v>
      </c>
      <c r="O247" s="274"/>
      <c r="P247" s="275">
        <f t="shared" si="78"/>
        <v>0</v>
      </c>
      <c r="Q247" s="286"/>
    </row>
    <row r="248" spans="1:17" customFormat="1" ht="31.5" customHeight="1" x14ac:dyDescent="0.25">
      <c r="A248" s="88">
        <v>484</v>
      </c>
      <c r="B248" s="85" t="s">
        <v>375</v>
      </c>
      <c r="C248" s="274"/>
      <c r="D248" s="274"/>
      <c r="E248" s="274"/>
      <c r="F248" s="274"/>
      <c r="G248" s="274"/>
      <c r="H248" s="274"/>
      <c r="I248" s="274"/>
      <c r="J248" s="274"/>
      <c r="K248" s="274"/>
      <c r="L248" s="274"/>
      <c r="M248" s="274"/>
      <c r="N248" s="275">
        <f t="shared" si="67"/>
        <v>0</v>
      </c>
      <c r="O248" s="274"/>
      <c r="P248" s="275">
        <f t="shared" si="78"/>
        <v>0</v>
      </c>
      <c r="Q248" s="286"/>
    </row>
    <row r="249" spans="1:17" customFormat="1" ht="31.5" customHeight="1" x14ac:dyDescent="0.25">
      <c r="A249" s="88">
        <v>485</v>
      </c>
      <c r="B249" s="85" t="s">
        <v>376</v>
      </c>
      <c r="C249" s="274"/>
      <c r="D249" s="274"/>
      <c r="E249" s="274"/>
      <c r="F249" s="274"/>
      <c r="G249" s="274"/>
      <c r="H249" s="274"/>
      <c r="I249" s="274"/>
      <c r="J249" s="274"/>
      <c r="K249" s="274"/>
      <c r="L249" s="274"/>
      <c r="M249" s="274"/>
      <c r="N249" s="275">
        <f t="shared" si="67"/>
        <v>0</v>
      </c>
      <c r="O249" s="274"/>
      <c r="P249" s="275">
        <f t="shared" si="78"/>
        <v>0</v>
      </c>
      <c r="Q249" s="286"/>
    </row>
    <row r="250" spans="1:17" customFormat="1" ht="25.5" customHeight="1" x14ac:dyDescent="0.25">
      <c r="A250" s="82">
        <v>4900</v>
      </c>
      <c r="B250" s="83" t="s">
        <v>377</v>
      </c>
      <c r="C250" s="272">
        <f t="shared" ref="C250:O250" si="82">SUM(C251:C253)</f>
        <v>0</v>
      </c>
      <c r="D250" s="272">
        <f>SUM(D251:D253)</f>
        <v>0</v>
      </c>
      <c r="E250" s="272">
        <f t="shared" si="82"/>
        <v>0</v>
      </c>
      <c r="F250" s="272">
        <f t="shared" si="82"/>
        <v>0</v>
      </c>
      <c r="G250" s="272">
        <f t="shared" ref="G250:I250" si="83">SUM(G251:G253)</f>
        <v>0</v>
      </c>
      <c r="H250" s="272">
        <f t="shared" si="82"/>
        <v>0</v>
      </c>
      <c r="I250" s="272">
        <f t="shared" si="83"/>
        <v>0</v>
      </c>
      <c r="J250" s="272">
        <f t="shared" si="82"/>
        <v>0</v>
      </c>
      <c r="K250" s="272">
        <f t="shared" si="82"/>
        <v>0</v>
      </c>
      <c r="L250" s="272">
        <f t="shared" si="82"/>
        <v>0</v>
      </c>
      <c r="M250" s="272">
        <f t="shared" si="82"/>
        <v>0</v>
      </c>
      <c r="N250" s="275">
        <f t="shared" si="67"/>
        <v>0</v>
      </c>
      <c r="O250" s="272">
        <f t="shared" si="82"/>
        <v>0</v>
      </c>
      <c r="P250" s="272">
        <f t="shared" si="78"/>
        <v>0</v>
      </c>
      <c r="Q250" s="277"/>
    </row>
    <row r="251" spans="1:17" customFormat="1" ht="25.5" customHeight="1" x14ac:dyDescent="0.25">
      <c r="A251" s="90">
        <v>491</v>
      </c>
      <c r="B251" s="85" t="s">
        <v>378</v>
      </c>
      <c r="C251" s="285"/>
      <c r="D251" s="285"/>
      <c r="E251" s="285"/>
      <c r="F251" s="285"/>
      <c r="G251" s="285"/>
      <c r="H251" s="285"/>
      <c r="I251" s="285"/>
      <c r="J251" s="285"/>
      <c r="K251" s="285"/>
      <c r="L251" s="285"/>
      <c r="M251" s="285"/>
      <c r="N251" s="275">
        <f t="shared" si="67"/>
        <v>0</v>
      </c>
      <c r="O251" s="285"/>
      <c r="P251" s="275">
        <f t="shared" si="78"/>
        <v>0</v>
      </c>
      <c r="Q251" s="273"/>
    </row>
    <row r="252" spans="1:17" customFormat="1" ht="25.5" customHeight="1" x14ac:dyDescent="0.25">
      <c r="A252" s="90">
        <v>492</v>
      </c>
      <c r="B252" s="85" t="s">
        <v>379</v>
      </c>
      <c r="C252" s="285"/>
      <c r="D252" s="285"/>
      <c r="E252" s="285"/>
      <c r="F252" s="285"/>
      <c r="G252" s="285"/>
      <c r="H252" s="285"/>
      <c r="I252" s="285"/>
      <c r="J252" s="285"/>
      <c r="K252" s="285"/>
      <c r="L252" s="285"/>
      <c r="M252" s="285"/>
      <c r="N252" s="275">
        <f t="shared" si="67"/>
        <v>0</v>
      </c>
      <c r="O252" s="285"/>
      <c r="P252" s="275">
        <f t="shared" si="78"/>
        <v>0</v>
      </c>
      <c r="Q252" s="273"/>
    </row>
    <row r="253" spans="1:17" customFormat="1" ht="25.5" customHeight="1" x14ac:dyDescent="0.25">
      <c r="A253" s="90">
        <v>493</v>
      </c>
      <c r="B253" s="85" t="s">
        <v>380</v>
      </c>
      <c r="C253" s="285"/>
      <c r="D253" s="285"/>
      <c r="E253" s="285"/>
      <c r="F253" s="285"/>
      <c r="G253" s="285"/>
      <c r="H253" s="285"/>
      <c r="I253" s="285"/>
      <c r="J253" s="285"/>
      <c r="K253" s="285"/>
      <c r="L253" s="285"/>
      <c r="M253" s="285"/>
      <c r="N253" s="275">
        <f t="shared" si="67"/>
        <v>0</v>
      </c>
      <c r="O253" s="285"/>
      <c r="P253" s="275">
        <f t="shared" si="78"/>
        <v>0</v>
      </c>
      <c r="Q253" s="273"/>
    </row>
    <row r="254" spans="1:17" s="175" customFormat="1" ht="25.5" customHeight="1" x14ac:dyDescent="0.25">
      <c r="A254" s="170">
        <v>5000</v>
      </c>
      <c r="B254" s="171" t="s">
        <v>381</v>
      </c>
      <c r="C254" s="279">
        <f t="shared" ref="C254:Q254" si="84">C255+C262+C267+C270+C277+C279+C288+C298+C303</f>
        <v>1045000</v>
      </c>
      <c r="D254" s="279">
        <f>D255+D262+D267+D270+D277+D279+D288+D298+D303</f>
        <v>0</v>
      </c>
      <c r="E254" s="279">
        <f t="shared" si="84"/>
        <v>0</v>
      </c>
      <c r="F254" s="279">
        <f t="shared" si="84"/>
        <v>0</v>
      </c>
      <c r="G254" s="279">
        <f t="shared" ref="G254:I254" si="85">G255+G262+G267+G270+G277+G279+G288+G298+G303</f>
        <v>0</v>
      </c>
      <c r="H254" s="279">
        <f t="shared" si="84"/>
        <v>0</v>
      </c>
      <c r="I254" s="279">
        <f t="shared" si="85"/>
        <v>0</v>
      </c>
      <c r="J254" s="279">
        <f t="shared" si="84"/>
        <v>0</v>
      </c>
      <c r="K254" s="279">
        <f t="shared" si="84"/>
        <v>0</v>
      </c>
      <c r="L254" s="279">
        <f t="shared" si="84"/>
        <v>1200000</v>
      </c>
      <c r="M254" s="279">
        <f t="shared" si="84"/>
        <v>0</v>
      </c>
      <c r="N254" s="478">
        <f t="shared" si="67"/>
        <v>2245000</v>
      </c>
      <c r="O254" s="279">
        <f t="shared" si="84"/>
        <v>0</v>
      </c>
      <c r="P254" s="279">
        <f t="shared" si="78"/>
        <v>4490000</v>
      </c>
      <c r="Q254" s="280">
        <f t="shared" si="84"/>
        <v>0</v>
      </c>
    </row>
    <row r="255" spans="1:17" customFormat="1" ht="25.5" customHeight="1" x14ac:dyDescent="0.25">
      <c r="A255" s="82">
        <v>5100</v>
      </c>
      <c r="B255" s="83" t="s">
        <v>382</v>
      </c>
      <c r="C255" s="272">
        <f>SUM(C256:C261)</f>
        <v>150000</v>
      </c>
      <c r="D255" s="272">
        <f>SUM(D256:D261)</f>
        <v>0</v>
      </c>
      <c r="E255" s="272">
        <f t="shared" ref="E255:Q255" si="86">SUM(E256:E261)</f>
        <v>0</v>
      </c>
      <c r="F255" s="272">
        <f t="shared" si="86"/>
        <v>0</v>
      </c>
      <c r="G255" s="272">
        <f t="shared" ref="G255:I255" si="87">SUM(G256:G261)</f>
        <v>0</v>
      </c>
      <c r="H255" s="272">
        <f t="shared" si="86"/>
        <v>0</v>
      </c>
      <c r="I255" s="272">
        <f t="shared" si="87"/>
        <v>0</v>
      </c>
      <c r="J255" s="272">
        <f t="shared" si="86"/>
        <v>0</v>
      </c>
      <c r="K255" s="272">
        <f t="shared" si="86"/>
        <v>0</v>
      </c>
      <c r="L255" s="272">
        <f t="shared" si="86"/>
        <v>0</v>
      </c>
      <c r="M255" s="272">
        <f t="shared" si="86"/>
        <v>0</v>
      </c>
      <c r="N255" s="275">
        <f t="shared" si="67"/>
        <v>150000</v>
      </c>
      <c r="O255" s="272">
        <f t="shared" si="86"/>
        <v>0</v>
      </c>
      <c r="P255" s="272">
        <f t="shared" si="78"/>
        <v>300000</v>
      </c>
      <c r="Q255" s="278">
        <f t="shared" si="86"/>
        <v>0</v>
      </c>
    </row>
    <row r="256" spans="1:17" customFormat="1" ht="25.5" customHeight="1" x14ac:dyDescent="0.25">
      <c r="A256" s="88">
        <v>511</v>
      </c>
      <c r="B256" s="85" t="s">
        <v>383</v>
      </c>
      <c r="C256" s="274">
        <v>50000</v>
      </c>
      <c r="D256" s="274"/>
      <c r="E256" s="274"/>
      <c r="F256" s="274"/>
      <c r="G256" s="274"/>
      <c r="H256" s="274"/>
      <c r="I256" s="274"/>
      <c r="J256" s="274"/>
      <c r="K256" s="274"/>
      <c r="L256" s="274"/>
      <c r="M256" s="274"/>
      <c r="N256" s="275">
        <f t="shared" si="67"/>
        <v>50000</v>
      </c>
      <c r="O256" s="274"/>
      <c r="P256" s="275">
        <f t="shared" si="78"/>
        <v>100000</v>
      </c>
      <c r="Q256" s="273"/>
    </row>
    <row r="257" spans="1:17" customFormat="1" ht="25.5" customHeight="1" x14ac:dyDescent="0.25">
      <c r="A257" s="88">
        <v>512</v>
      </c>
      <c r="B257" s="85" t="s">
        <v>384</v>
      </c>
      <c r="C257" s="274"/>
      <c r="D257" s="274"/>
      <c r="E257" s="274"/>
      <c r="F257" s="274"/>
      <c r="G257" s="274"/>
      <c r="H257" s="274"/>
      <c r="I257" s="274"/>
      <c r="J257" s="274"/>
      <c r="K257" s="274"/>
      <c r="L257" s="274"/>
      <c r="M257" s="274"/>
      <c r="N257" s="275">
        <f t="shared" si="67"/>
        <v>0</v>
      </c>
      <c r="O257" s="274"/>
      <c r="P257" s="275">
        <f t="shared" si="78"/>
        <v>0</v>
      </c>
      <c r="Q257" s="273"/>
    </row>
    <row r="258" spans="1:17" customFormat="1" ht="25.5" customHeight="1" x14ac:dyDescent="0.25">
      <c r="A258" s="88">
        <v>513</v>
      </c>
      <c r="B258" s="85" t="s">
        <v>385</v>
      </c>
      <c r="C258" s="274"/>
      <c r="D258" s="274"/>
      <c r="E258" s="274"/>
      <c r="F258" s="274"/>
      <c r="G258" s="274"/>
      <c r="H258" s="274"/>
      <c r="I258" s="274"/>
      <c r="J258" s="274"/>
      <c r="K258" s="274"/>
      <c r="L258" s="274"/>
      <c r="M258" s="274"/>
      <c r="N258" s="275">
        <f t="shared" si="67"/>
        <v>0</v>
      </c>
      <c r="O258" s="274"/>
      <c r="P258" s="275">
        <f t="shared" si="78"/>
        <v>0</v>
      </c>
      <c r="Q258" s="273"/>
    </row>
    <row r="259" spans="1:17" customFormat="1" ht="25.5" customHeight="1" x14ac:dyDescent="0.25">
      <c r="A259" s="88">
        <v>514</v>
      </c>
      <c r="B259" s="85" t="s">
        <v>386</v>
      </c>
      <c r="C259" s="274"/>
      <c r="D259" s="274"/>
      <c r="E259" s="274"/>
      <c r="F259" s="274"/>
      <c r="G259" s="274"/>
      <c r="H259" s="274"/>
      <c r="I259" s="274"/>
      <c r="J259" s="274"/>
      <c r="K259" s="274"/>
      <c r="L259" s="274"/>
      <c r="M259" s="274"/>
      <c r="N259" s="275">
        <f t="shared" si="67"/>
        <v>0</v>
      </c>
      <c r="O259" s="274"/>
      <c r="P259" s="275">
        <f t="shared" si="78"/>
        <v>0</v>
      </c>
      <c r="Q259" s="273"/>
    </row>
    <row r="260" spans="1:17" customFormat="1" ht="25.5" customHeight="1" x14ac:dyDescent="0.25">
      <c r="A260" s="88">
        <v>515</v>
      </c>
      <c r="B260" s="85" t="s">
        <v>387</v>
      </c>
      <c r="C260" s="274">
        <v>100000</v>
      </c>
      <c r="D260" s="274"/>
      <c r="E260" s="274"/>
      <c r="F260" s="274"/>
      <c r="G260" s="274"/>
      <c r="H260" s="274"/>
      <c r="I260" s="274"/>
      <c r="J260" s="274"/>
      <c r="K260" s="274"/>
      <c r="L260" s="274"/>
      <c r="M260" s="274"/>
      <c r="N260" s="275">
        <f t="shared" si="67"/>
        <v>100000</v>
      </c>
      <c r="O260" s="274"/>
      <c r="P260" s="275">
        <f t="shared" si="78"/>
        <v>200000</v>
      </c>
      <c r="Q260" s="273"/>
    </row>
    <row r="261" spans="1:17" customFormat="1" ht="25.5" customHeight="1" x14ac:dyDescent="0.25">
      <c r="A261" s="88">
        <v>519</v>
      </c>
      <c r="B261" s="85" t="s">
        <v>388</v>
      </c>
      <c r="C261" s="274"/>
      <c r="D261" s="274"/>
      <c r="E261" s="274"/>
      <c r="F261" s="274"/>
      <c r="G261" s="274"/>
      <c r="H261" s="274"/>
      <c r="I261" s="274"/>
      <c r="J261" s="274"/>
      <c r="K261" s="274"/>
      <c r="L261" s="274"/>
      <c r="M261" s="274"/>
      <c r="N261" s="275">
        <f t="shared" si="67"/>
        <v>0</v>
      </c>
      <c r="O261" s="274"/>
      <c r="P261" s="275">
        <f t="shared" si="78"/>
        <v>0</v>
      </c>
      <c r="Q261" s="273"/>
    </row>
    <row r="262" spans="1:17" customFormat="1" ht="25.5" customHeight="1" x14ac:dyDescent="0.25">
      <c r="A262" s="82">
        <v>5200</v>
      </c>
      <c r="B262" s="83" t="s">
        <v>389</v>
      </c>
      <c r="C262" s="272">
        <f t="shared" ref="C262:Q262" si="88">SUM(C263:C266)</f>
        <v>50000</v>
      </c>
      <c r="D262" s="272">
        <f>SUM(D263:D266)</f>
        <v>0</v>
      </c>
      <c r="E262" s="272">
        <f t="shared" si="88"/>
        <v>0</v>
      </c>
      <c r="F262" s="272">
        <f t="shared" si="88"/>
        <v>0</v>
      </c>
      <c r="G262" s="272">
        <f t="shared" ref="G262:I262" si="89">SUM(G263:G266)</f>
        <v>0</v>
      </c>
      <c r="H262" s="272">
        <f t="shared" si="88"/>
        <v>0</v>
      </c>
      <c r="I262" s="272">
        <f t="shared" si="89"/>
        <v>0</v>
      </c>
      <c r="J262" s="272">
        <f t="shared" si="88"/>
        <v>0</v>
      </c>
      <c r="K262" s="272">
        <f t="shared" si="88"/>
        <v>0</v>
      </c>
      <c r="L262" s="272">
        <f t="shared" si="88"/>
        <v>0</v>
      </c>
      <c r="M262" s="272">
        <f t="shared" si="88"/>
        <v>0</v>
      </c>
      <c r="N262" s="275">
        <f t="shared" si="67"/>
        <v>50000</v>
      </c>
      <c r="O262" s="272">
        <f t="shared" si="88"/>
        <v>0</v>
      </c>
      <c r="P262" s="272">
        <f t="shared" si="78"/>
        <v>100000</v>
      </c>
      <c r="Q262" s="278">
        <f t="shared" si="88"/>
        <v>0</v>
      </c>
    </row>
    <row r="263" spans="1:17" customFormat="1" ht="25.5" customHeight="1" x14ac:dyDescent="0.25">
      <c r="A263" s="88">
        <v>521</v>
      </c>
      <c r="B263" s="85" t="s">
        <v>390</v>
      </c>
      <c r="C263" s="274"/>
      <c r="D263" s="274"/>
      <c r="E263" s="274"/>
      <c r="F263" s="274"/>
      <c r="G263" s="274"/>
      <c r="H263" s="274"/>
      <c r="I263" s="274"/>
      <c r="J263" s="274"/>
      <c r="K263" s="274"/>
      <c r="L263" s="274"/>
      <c r="M263" s="274"/>
      <c r="N263" s="275">
        <f t="shared" si="67"/>
        <v>0</v>
      </c>
      <c r="O263" s="274"/>
      <c r="P263" s="275">
        <f t="shared" si="78"/>
        <v>0</v>
      </c>
      <c r="Q263" s="273"/>
    </row>
    <row r="264" spans="1:17" customFormat="1" ht="25.5" customHeight="1" x14ac:dyDescent="0.25">
      <c r="A264" s="88">
        <v>522</v>
      </c>
      <c r="B264" s="85" t="s">
        <v>391</v>
      </c>
      <c r="C264" s="274"/>
      <c r="D264" s="274"/>
      <c r="E264" s="274"/>
      <c r="F264" s="274"/>
      <c r="G264" s="274"/>
      <c r="H264" s="274"/>
      <c r="I264" s="274"/>
      <c r="J264" s="274"/>
      <c r="K264" s="274"/>
      <c r="L264" s="274"/>
      <c r="M264" s="274"/>
      <c r="N264" s="275">
        <f t="shared" si="67"/>
        <v>0</v>
      </c>
      <c r="O264" s="274"/>
      <c r="P264" s="275">
        <f t="shared" si="78"/>
        <v>0</v>
      </c>
      <c r="Q264" s="273"/>
    </row>
    <row r="265" spans="1:17" customFormat="1" ht="25.5" customHeight="1" x14ac:dyDescent="0.25">
      <c r="A265" s="88">
        <v>523</v>
      </c>
      <c r="B265" s="85" t="s">
        <v>392</v>
      </c>
      <c r="C265" s="274">
        <v>50000</v>
      </c>
      <c r="D265" s="274"/>
      <c r="E265" s="274"/>
      <c r="F265" s="274"/>
      <c r="G265" s="274"/>
      <c r="H265" s="274"/>
      <c r="I265" s="274"/>
      <c r="J265" s="274"/>
      <c r="K265" s="274"/>
      <c r="L265" s="274"/>
      <c r="M265" s="274"/>
      <c r="N265" s="275">
        <f t="shared" ref="N265:N328" si="90">SUM(C265:M265)</f>
        <v>50000</v>
      </c>
      <c r="O265" s="274"/>
      <c r="P265" s="275">
        <f t="shared" si="78"/>
        <v>100000</v>
      </c>
      <c r="Q265" s="273"/>
    </row>
    <row r="266" spans="1:17" customFormat="1" ht="25.5" customHeight="1" x14ac:dyDescent="0.25">
      <c r="A266" s="88">
        <v>529</v>
      </c>
      <c r="B266" s="85" t="s">
        <v>393</v>
      </c>
      <c r="C266" s="274"/>
      <c r="D266" s="274"/>
      <c r="E266" s="274"/>
      <c r="F266" s="274"/>
      <c r="G266" s="274"/>
      <c r="H266" s="274"/>
      <c r="I266" s="274"/>
      <c r="J266" s="274"/>
      <c r="K266" s="274"/>
      <c r="L266" s="274"/>
      <c r="M266" s="274"/>
      <c r="N266" s="275">
        <f t="shared" si="90"/>
        <v>0</v>
      </c>
      <c r="O266" s="274"/>
      <c r="P266" s="275">
        <f t="shared" si="78"/>
        <v>0</v>
      </c>
      <c r="Q266" s="273"/>
    </row>
    <row r="267" spans="1:17" customFormat="1" ht="25.5" customHeight="1" x14ac:dyDescent="0.25">
      <c r="A267" s="82">
        <v>5300</v>
      </c>
      <c r="B267" s="83" t="s">
        <v>394</v>
      </c>
      <c r="C267" s="272">
        <f t="shared" ref="C267:O267" si="91">SUM(C268:C269)</f>
        <v>0</v>
      </c>
      <c r="D267" s="272">
        <f>SUM(D268:D269)</f>
        <v>0</v>
      </c>
      <c r="E267" s="272">
        <f t="shared" si="91"/>
        <v>0</v>
      </c>
      <c r="F267" s="272">
        <f t="shared" si="91"/>
        <v>0</v>
      </c>
      <c r="G267" s="272">
        <f t="shared" ref="G267:I267" si="92">SUM(G268:G269)</f>
        <v>0</v>
      </c>
      <c r="H267" s="272">
        <f t="shared" si="91"/>
        <v>0</v>
      </c>
      <c r="I267" s="272">
        <f t="shared" si="92"/>
        <v>0</v>
      </c>
      <c r="J267" s="272">
        <f t="shared" si="91"/>
        <v>0</v>
      </c>
      <c r="K267" s="272">
        <f t="shared" si="91"/>
        <v>0</v>
      </c>
      <c r="L267" s="272">
        <f t="shared" si="91"/>
        <v>0</v>
      </c>
      <c r="M267" s="272">
        <f t="shared" si="91"/>
        <v>0</v>
      </c>
      <c r="N267" s="275">
        <f t="shared" si="90"/>
        <v>0</v>
      </c>
      <c r="O267" s="272">
        <f t="shared" si="91"/>
        <v>0</v>
      </c>
      <c r="P267" s="272">
        <f t="shared" si="78"/>
        <v>0</v>
      </c>
      <c r="Q267" s="277"/>
    </row>
    <row r="268" spans="1:17" customFormat="1" ht="25.5" customHeight="1" x14ac:dyDescent="0.25">
      <c r="A268" s="88">
        <v>531</v>
      </c>
      <c r="B268" s="85" t="s">
        <v>395</v>
      </c>
      <c r="C268" s="274"/>
      <c r="D268" s="274"/>
      <c r="E268" s="274"/>
      <c r="F268" s="274"/>
      <c r="G268" s="274"/>
      <c r="H268" s="274"/>
      <c r="I268" s="274"/>
      <c r="J268" s="274"/>
      <c r="K268" s="274"/>
      <c r="L268" s="274"/>
      <c r="M268" s="274"/>
      <c r="N268" s="275">
        <f t="shared" si="90"/>
        <v>0</v>
      </c>
      <c r="O268" s="274"/>
      <c r="P268" s="275">
        <f t="shared" si="78"/>
        <v>0</v>
      </c>
      <c r="Q268" s="273"/>
    </row>
    <row r="269" spans="1:17" customFormat="1" ht="25.5" customHeight="1" x14ac:dyDescent="0.25">
      <c r="A269" s="88">
        <v>532</v>
      </c>
      <c r="B269" s="85" t="s">
        <v>396</v>
      </c>
      <c r="C269" s="274"/>
      <c r="D269" s="274"/>
      <c r="E269" s="274"/>
      <c r="F269" s="274"/>
      <c r="G269" s="274"/>
      <c r="H269" s="274"/>
      <c r="I269" s="274"/>
      <c r="J269" s="274"/>
      <c r="K269" s="274"/>
      <c r="L269" s="274"/>
      <c r="M269" s="274"/>
      <c r="N269" s="275">
        <f t="shared" si="90"/>
        <v>0</v>
      </c>
      <c r="O269" s="274"/>
      <c r="P269" s="275">
        <f t="shared" si="78"/>
        <v>0</v>
      </c>
      <c r="Q269" s="273"/>
    </row>
    <row r="270" spans="1:17" customFormat="1" ht="25.5" customHeight="1" x14ac:dyDescent="0.25">
      <c r="A270" s="82">
        <v>5400</v>
      </c>
      <c r="B270" s="83" t="s">
        <v>397</v>
      </c>
      <c r="C270" s="272">
        <f t="shared" ref="C270:Q270" si="93">SUM(C271:C276)</f>
        <v>845000</v>
      </c>
      <c r="D270" s="272">
        <f>SUM(D271:D276)</f>
        <v>0</v>
      </c>
      <c r="E270" s="272">
        <f t="shared" si="93"/>
        <v>0</v>
      </c>
      <c r="F270" s="272">
        <f t="shared" si="93"/>
        <v>0</v>
      </c>
      <c r="G270" s="272">
        <f t="shared" ref="G270:I270" si="94">SUM(G271:G276)</f>
        <v>0</v>
      </c>
      <c r="H270" s="272">
        <f t="shared" si="93"/>
        <v>0</v>
      </c>
      <c r="I270" s="272">
        <f t="shared" si="94"/>
        <v>0</v>
      </c>
      <c r="J270" s="272">
        <f t="shared" si="93"/>
        <v>0</v>
      </c>
      <c r="K270" s="272">
        <f t="shared" si="93"/>
        <v>0</v>
      </c>
      <c r="L270" s="272">
        <f t="shared" si="93"/>
        <v>1200000</v>
      </c>
      <c r="M270" s="272">
        <f t="shared" si="93"/>
        <v>0</v>
      </c>
      <c r="N270" s="275">
        <f t="shared" si="90"/>
        <v>2045000</v>
      </c>
      <c r="O270" s="272">
        <f t="shared" si="93"/>
        <v>0</v>
      </c>
      <c r="P270" s="272">
        <f t="shared" si="78"/>
        <v>4090000</v>
      </c>
      <c r="Q270" s="278">
        <f t="shared" si="93"/>
        <v>0</v>
      </c>
    </row>
    <row r="271" spans="1:17" customFormat="1" ht="25.5" customHeight="1" x14ac:dyDescent="0.25">
      <c r="A271" s="88">
        <v>541</v>
      </c>
      <c r="B271" s="85" t="s">
        <v>398</v>
      </c>
      <c r="C271" s="274">
        <v>800000</v>
      </c>
      <c r="D271" s="274"/>
      <c r="E271" s="274"/>
      <c r="F271" s="274"/>
      <c r="G271" s="274"/>
      <c r="H271" s="274"/>
      <c r="I271" s="274"/>
      <c r="J271" s="274"/>
      <c r="K271" s="274"/>
      <c r="L271" s="274">
        <v>1000000</v>
      </c>
      <c r="M271" s="274"/>
      <c r="N271" s="275">
        <f t="shared" si="90"/>
        <v>1800000</v>
      </c>
      <c r="O271" s="274"/>
      <c r="P271" s="275">
        <f t="shared" si="78"/>
        <v>3600000</v>
      </c>
      <c r="Q271" s="273"/>
    </row>
    <row r="272" spans="1:17" customFormat="1" ht="25.5" customHeight="1" x14ac:dyDescent="0.25">
      <c r="A272" s="88">
        <v>542</v>
      </c>
      <c r="B272" s="85" t="s">
        <v>399</v>
      </c>
      <c r="C272" s="274"/>
      <c r="D272" s="274"/>
      <c r="E272" s="274"/>
      <c r="F272" s="274"/>
      <c r="G272" s="274"/>
      <c r="H272" s="274"/>
      <c r="I272" s="274"/>
      <c r="J272" s="274"/>
      <c r="K272" s="274"/>
      <c r="L272" s="274"/>
      <c r="M272" s="274"/>
      <c r="N272" s="275">
        <f t="shared" si="90"/>
        <v>0</v>
      </c>
      <c r="O272" s="274"/>
      <c r="P272" s="275">
        <f t="shared" si="78"/>
        <v>0</v>
      </c>
      <c r="Q272" s="273"/>
    </row>
    <row r="273" spans="1:17" customFormat="1" ht="25.5" customHeight="1" x14ac:dyDescent="0.25">
      <c r="A273" s="88">
        <v>543</v>
      </c>
      <c r="B273" s="85" t="s">
        <v>400</v>
      </c>
      <c r="C273" s="274"/>
      <c r="D273" s="274"/>
      <c r="E273" s="274"/>
      <c r="F273" s="274"/>
      <c r="G273" s="274"/>
      <c r="H273" s="274"/>
      <c r="I273" s="274"/>
      <c r="J273" s="274"/>
      <c r="K273" s="274"/>
      <c r="L273" s="274"/>
      <c r="M273" s="274"/>
      <c r="N273" s="275">
        <f t="shared" si="90"/>
        <v>0</v>
      </c>
      <c r="O273" s="274"/>
      <c r="P273" s="275">
        <f t="shared" ref="P273:P304" si="95">SUM(C273:O273)</f>
        <v>0</v>
      </c>
      <c r="Q273" s="273"/>
    </row>
    <row r="274" spans="1:17" customFormat="1" ht="25.5" customHeight="1" x14ac:dyDescent="0.25">
      <c r="A274" s="88">
        <v>544</v>
      </c>
      <c r="B274" s="85" t="s">
        <v>401</v>
      </c>
      <c r="C274" s="274"/>
      <c r="D274" s="274"/>
      <c r="E274" s="274"/>
      <c r="F274" s="274"/>
      <c r="G274" s="274"/>
      <c r="H274" s="274"/>
      <c r="I274" s="274"/>
      <c r="J274" s="274"/>
      <c r="K274" s="274"/>
      <c r="L274" s="274"/>
      <c r="M274" s="274"/>
      <c r="N274" s="275">
        <f t="shared" si="90"/>
        <v>0</v>
      </c>
      <c r="O274" s="274"/>
      <c r="P274" s="275">
        <f t="shared" si="95"/>
        <v>0</v>
      </c>
      <c r="Q274" s="273"/>
    </row>
    <row r="275" spans="1:17" customFormat="1" ht="25.5" customHeight="1" x14ac:dyDescent="0.25">
      <c r="A275" s="88">
        <v>545</v>
      </c>
      <c r="B275" s="85" t="s">
        <v>402</v>
      </c>
      <c r="C275" s="274"/>
      <c r="D275" s="274"/>
      <c r="E275" s="274"/>
      <c r="F275" s="274"/>
      <c r="G275" s="274"/>
      <c r="H275" s="274"/>
      <c r="I275" s="274"/>
      <c r="J275" s="274"/>
      <c r="K275" s="274"/>
      <c r="L275" s="274"/>
      <c r="M275" s="274"/>
      <c r="N275" s="275">
        <f t="shared" si="90"/>
        <v>0</v>
      </c>
      <c r="O275" s="274"/>
      <c r="P275" s="275">
        <f t="shared" si="95"/>
        <v>0</v>
      </c>
      <c r="Q275" s="273"/>
    </row>
    <row r="276" spans="1:17" customFormat="1" ht="25.5" customHeight="1" x14ac:dyDescent="0.25">
      <c r="A276" s="88">
        <v>549</v>
      </c>
      <c r="B276" s="85" t="s">
        <v>403</v>
      </c>
      <c r="C276" s="274">
        <v>45000</v>
      </c>
      <c r="D276" s="274"/>
      <c r="E276" s="274"/>
      <c r="F276" s="274"/>
      <c r="G276" s="274"/>
      <c r="H276" s="274"/>
      <c r="I276" s="274"/>
      <c r="J276" s="274"/>
      <c r="K276" s="274"/>
      <c r="L276" s="274">
        <v>200000</v>
      </c>
      <c r="M276" s="274"/>
      <c r="N276" s="275">
        <f t="shared" si="90"/>
        <v>245000</v>
      </c>
      <c r="O276" s="274"/>
      <c r="P276" s="275">
        <f t="shared" si="95"/>
        <v>490000</v>
      </c>
      <c r="Q276" s="273"/>
    </row>
    <row r="277" spans="1:17" customFormat="1" ht="25.5" customHeight="1" x14ac:dyDescent="0.25">
      <c r="A277" s="82">
        <v>5500</v>
      </c>
      <c r="B277" s="83" t="s">
        <v>404</v>
      </c>
      <c r="C277" s="272">
        <f t="shared" ref="C277:Q277" si="96">SUM(C278)</f>
        <v>0</v>
      </c>
      <c r="D277" s="272">
        <f t="shared" si="96"/>
        <v>0</v>
      </c>
      <c r="E277" s="272">
        <f t="shared" si="96"/>
        <v>0</v>
      </c>
      <c r="F277" s="272">
        <f t="shared" si="96"/>
        <v>0</v>
      </c>
      <c r="G277" s="272">
        <f t="shared" si="96"/>
        <v>0</v>
      </c>
      <c r="H277" s="272">
        <f t="shared" si="96"/>
        <v>0</v>
      </c>
      <c r="I277" s="272">
        <f t="shared" si="96"/>
        <v>0</v>
      </c>
      <c r="J277" s="272">
        <f t="shared" si="96"/>
        <v>0</v>
      </c>
      <c r="K277" s="272">
        <f t="shared" si="96"/>
        <v>0</v>
      </c>
      <c r="L277" s="272">
        <f t="shared" si="96"/>
        <v>0</v>
      </c>
      <c r="M277" s="272">
        <f t="shared" si="96"/>
        <v>0</v>
      </c>
      <c r="N277" s="275">
        <f t="shared" si="90"/>
        <v>0</v>
      </c>
      <c r="O277" s="272">
        <f t="shared" si="96"/>
        <v>0</v>
      </c>
      <c r="P277" s="272">
        <f t="shared" si="95"/>
        <v>0</v>
      </c>
      <c r="Q277" s="278">
        <f t="shared" si="96"/>
        <v>0</v>
      </c>
    </row>
    <row r="278" spans="1:17" customFormat="1" ht="25.5" customHeight="1" x14ac:dyDescent="0.25">
      <c r="A278" s="88">
        <v>551</v>
      </c>
      <c r="B278" s="85" t="s">
        <v>405</v>
      </c>
      <c r="C278" s="274"/>
      <c r="D278" s="274"/>
      <c r="E278" s="274"/>
      <c r="F278" s="274"/>
      <c r="G278" s="274"/>
      <c r="H278" s="274"/>
      <c r="I278" s="274"/>
      <c r="J278" s="274"/>
      <c r="K278" s="274"/>
      <c r="L278" s="274"/>
      <c r="M278" s="274"/>
      <c r="N278" s="275">
        <f t="shared" si="90"/>
        <v>0</v>
      </c>
      <c r="O278" s="274"/>
      <c r="P278" s="275">
        <f t="shared" si="95"/>
        <v>0</v>
      </c>
      <c r="Q278" s="273"/>
    </row>
    <row r="279" spans="1:17" customFormat="1" ht="25.5" customHeight="1" x14ac:dyDescent="0.25">
      <c r="A279" s="82">
        <v>5600</v>
      </c>
      <c r="B279" s="83" t="s">
        <v>406</v>
      </c>
      <c r="C279" s="272">
        <f t="shared" ref="C279:Q279" si="97">SUM(C280:C287)</f>
        <v>0</v>
      </c>
      <c r="D279" s="272">
        <f>SUM(D280:D287)</f>
        <v>0</v>
      </c>
      <c r="E279" s="272">
        <f t="shared" si="97"/>
        <v>0</v>
      </c>
      <c r="F279" s="272">
        <f t="shared" si="97"/>
        <v>0</v>
      </c>
      <c r="G279" s="272">
        <f t="shared" ref="G279:I279" si="98">SUM(G280:G287)</f>
        <v>0</v>
      </c>
      <c r="H279" s="272">
        <f t="shared" si="97"/>
        <v>0</v>
      </c>
      <c r="I279" s="272">
        <f t="shared" si="98"/>
        <v>0</v>
      </c>
      <c r="J279" s="272">
        <f t="shared" si="97"/>
        <v>0</v>
      </c>
      <c r="K279" s="272">
        <f t="shared" si="97"/>
        <v>0</v>
      </c>
      <c r="L279" s="272">
        <f t="shared" si="97"/>
        <v>0</v>
      </c>
      <c r="M279" s="272">
        <f t="shared" si="97"/>
        <v>0</v>
      </c>
      <c r="N279" s="275">
        <f t="shared" si="90"/>
        <v>0</v>
      </c>
      <c r="O279" s="272">
        <f t="shared" si="97"/>
        <v>0</v>
      </c>
      <c r="P279" s="272">
        <f t="shared" si="95"/>
        <v>0</v>
      </c>
      <c r="Q279" s="278">
        <f t="shared" si="97"/>
        <v>0</v>
      </c>
    </row>
    <row r="280" spans="1:17" customFormat="1" ht="25.5" customHeight="1" x14ac:dyDescent="0.25">
      <c r="A280" s="88">
        <v>561</v>
      </c>
      <c r="B280" s="85" t="s">
        <v>407</v>
      </c>
      <c r="C280" s="274"/>
      <c r="D280" s="274"/>
      <c r="E280" s="274"/>
      <c r="F280" s="274"/>
      <c r="G280" s="274"/>
      <c r="H280" s="274"/>
      <c r="I280" s="274"/>
      <c r="J280" s="274"/>
      <c r="K280" s="274"/>
      <c r="L280" s="274"/>
      <c r="M280" s="274"/>
      <c r="N280" s="275">
        <f t="shared" si="90"/>
        <v>0</v>
      </c>
      <c r="O280" s="274"/>
      <c r="P280" s="275">
        <f t="shared" si="95"/>
        <v>0</v>
      </c>
      <c r="Q280" s="273"/>
    </row>
    <row r="281" spans="1:17" customFormat="1" ht="25.5" customHeight="1" x14ac:dyDescent="0.25">
      <c r="A281" s="88">
        <v>562</v>
      </c>
      <c r="B281" s="85" t="s">
        <v>408</v>
      </c>
      <c r="C281" s="274"/>
      <c r="D281" s="274"/>
      <c r="E281" s="274"/>
      <c r="F281" s="274"/>
      <c r="G281" s="274"/>
      <c r="H281" s="274"/>
      <c r="I281" s="274"/>
      <c r="J281" s="274"/>
      <c r="K281" s="274"/>
      <c r="L281" s="274"/>
      <c r="M281" s="274"/>
      <c r="N281" s="275">
        <f t="shared" si="90"/>
        <v>0</v>
      </c>
      <c r="O281" s="274"/>
      <c r="P281" s="275">
        <f t="shared" si="95"/>
        <v>0</v>
      </c>
      <c r="Q281" s="273"/>
    </row>
    <row r="282" spans="1:17" customFormat="1" ht="25.5" customHeight="1" x14ac:dyDescent="0.25">
      <c r="A282" s="88">
        <v>563</v>
      </c>
      <c r="B282" s="85" t="s">
        <v>409</v>
      </c>
      <c r="C282" s="274"/>
      <c r="D282" s="274"/>
      <c r="E282" s="274"/>
      <c r="F282" s="274"/>
      <c r="G282" s="274"/>
      <c r="H282" s="274"/>
      <c r="I282" s="274"/>
      <c r="J282" s="274"/>
      <c r="K282" s="274"/>
      <c r="L282" s="274"/>
      <c r="M282" s="274"/>
      <c r="N282" s="275">
        <f t="shared" si="90"/>
        <v>0</v>
      </c>
      <c r="O282" s="274"/>
      <c r="P282" s="275">
        <f t="shared" si="95"/>
        <v>0</v>
      </c>
      <c r="Q282" s="273"/>
    </row>
    <row r="283" spans="1:17" customFormat="1" ht="29.25" customHeight="1" x14ac:dyDescent="0.25">
      <c r="A283" s="88">
        <v>564</v>
      </c>
      <c r="B283" s="85" t="s">
        <v>410</v>
      </c>
      <c r="C283" s="274"/>
      <c r="D283" s="274"/>
      <c r="E283" s="274"/>
      <c r="F283" s="274"/>
      <c r="G283" s="274"/>
      <c r="H283" s="274"/>
      <c r="I283" s="274"/>
      <c r="J283" s="274"/>
      <c r="K283" s="274"/>
      <c r="L283" s="274"/>
      <c r="M283" s="274"/>
      <c r="N283" s="275">
        <f t="shared" si="90"/>
        <v>0</v>
      </c>
      <c r="O283" s="274"/>
      <c r="P283" s="275">
        <f t="shared" si="95"/>
        <v>0</v>
      </c>
      <c r="Q283" s="273"/>
    </row>
    <row r="284" spans="1:17" customFormat="1" ht="25.5" customHeight="1" x14ac:dyDescent="0.25">
      <c r="A284" s="88">
        <v>565</v>
      </c>
      <c r="B284" s="85" t="s">
        <v>411</v>
      </c>
      <c r="C284" s="274"/>
      <c r="D284" s="274"/>
      <c r="E284" s="274"/>
      <c r="F284" s="274"/>
      <c r="G284" s="274"/>
      <c r="H284" s="274"/>
      <c r="I284" s="274"/>
      <c r="J284" s="274"/>
      <c r="K284" s="274"/>
      <c r="L284" s="274"/>
      <c r="M284" s="274"/>
      <c r="N284" s="275">
        <f t="shared" si="90"/>
        <v>0</v>
      </c>
      <c r="O284" s="274"/>
      <c r="P284" s="275">
        <f t="shared" si="95"/>
        <v>0</v>
      </c>
      <c r="Q284" s="273"/>
    </row>
    <row r="285" spans="1:17" customFormat="1" ht="27.75" customHeight="1" x14ac:dyDescent="0.25">
      <c r="A285" s="88">
        <v>566</v>
      </c>
      <c r="B285" s="85" t="s">
        <v>412</v>
      </c>
      <c r="C285" s="274"/>
      <c r="D285" s="274"/>
      <c r="E285" s="274"/>
      <c r="F285" s="274"/>
      <c r="G285" s="274"/>
      <c r="H285" s="274"/>
      <c r="I285" s="274"/>
      <c r="J285" s="274"/>
      <c r="K285" s="274"/>
      <c r="L285" s="274"/>
      <c r="M285" s="274"/>
      <c r="N285" s="275">
        <f t="shared" si="90"/>
        <v>0</v>
      </c>
      <c r="O285" s="274"/>
      <c r="P285" s="275">
        <f t="shared" si="95"/>
        <v>0</v>
      </c>
      <c r="Q285" s="273"/>
    </row>
    <row r="286" spans="1:17" customFormat="1" ht="25.5" customHeight="1" x14ac:dyDescent="0.25">
      <c r="A286" s="88">
        <v>567</v>
      </c>
      <c r="B286" s="85" t="s">
        <v>413</v>
      </c>
      <c r="C286" s="274"/>
      <c r="D286" s="274"/>
      <c r="E286" s="274"/>
      <c r="F286" s="274"/>
      <c r="G286" s="274"/>
      <c r="H286" s="274"/>
      <c r="I286" s="274"/>
      <c r="J286" s="274"/>
      <c r="K286" s="274"/>
      <c r="L286" s="274"/>
      <c r="M286" s="274"/>
      <c r="N286" s="275">
        <f t="shared" si="90"/>
        <v>0</v>
      </c>
      <c r="O286" s="274"/>
      <c r="P286" s="275">
        <f t="shared" si="95"/>
        <v>0</v>
      </c>
      <c r="Q286" s="273"/>
    </row>
    <row r="287" spans="1:17" customFormat="1" ht="25.5" customHeight="1" x14ac:dyDescent="0.25">
      <c r="A287" s="88">
        <v>569</v>
      </c>
      <c r="B287" s="85" t="s">
        <v>414</v>
      </c>
      <c r="C287" s="274"/>
      <c r="D287" s="274"/>
      <c r="E287" s="274"/>
      <c r="F287" s="274"/>
      <c r="G287" s="274"/>
      <c r="H287" s="274"/>
      <c r="I287" s="274"/>
      <c r="J287" s="274"/>
      <c r="K287" s="274"/>
      <c r="L287" s="274"/>
      <c r="M287" s="274"/>
      <c r="N287" s="275">
        <f t="shared" si="90"/>
        <v>0</v>
      </c>
      <c r="O287" s="274"/>
      <c r="P287" s="275">
        <f t="shared" si="95"/>
        <v>0</v>
      </c>
      <c r="Q287" s="273"/>
    </row>
    <row r="288" spans="1:17" customFormat="1" ht="25.5" customHeight="1" x14ac:dyDescent="0.25">
      <c r="A288" s="82">
        <v>5700</v>
      </c>
      <c r="B288" s="83" t="s">
        <v>415</v>
      </c>
      <c r="C288" s="272">
        <f t="shared" ref="C288:Q288" si="99">SUM(C289:C297)</f>
        <v>0</v>
      </c>
      <c r="D288" s="272">
        <f>SUM(D289:D297)</f>
        <v>0</v>
      </c>
      <c r="E288" s="272">
        <f t="shared" si="99"/>
        <v>0</v>
      </c>
      <c r="F288" s="272">
        <f t="shared" si="99"/>
        <v>0</v>
      </c>
      <c r="G288" s="272">
        <f t="shared" ref="G288:I288" si="100">SUM(G289:G297)</f>
        <v>0</v>
      </c>
      <c r="H288" s="272">
        <f t="shared" si="99"/>
        <v>0</v>
      </c>
      <c r="I288" s="272">
        <f t="shared" si="100"/>
        <v>0</v>
      </c>
      <c r="J288" s="272">
        <f t="shared" si="99"/>
        <v>0</v>
      </c>
      <c r="K288" s="272">
        <f t="shared" si="99"/>
        <v>0</v>
      </c>
      <c r="L288" s="272">
        <f t="shared" si="99"/>
        <v>0</v>
      </c>
      <c r="M288" s="272">
        <f t="shared" si="99"/>
        <v>0</v>
      </c>
      <c r="N288" s="275">
        <f t="shared" si="90"/>
        <v>0</v>
      </c>
      <c r="O288" s="272">
        <f t="shared" si="99"/>
        <v>0</v>
      </c>
      <c r="P288" s="272">
        <f t="shared" si="95"/>
        <v>0</v>
      </c>
      <c r="Q288" s="278">
        <f t="shared" si="99"/>
        <v>0</v>
      </c>
    </row>
    <row r="289" spans="1:17" customFormat="1" ht="25.5" customHeight="1" x14ac:dyDescent="0.25">
      <c r="A289" s="88">
        <v>571</v>
      </c>
      <c r="B289" s="85" t="s">
        <v>416</v>
      </c>
      <c r="C289" s="274"/>
      <c r="D289" s="274"/>
      <c r="E289" s="274"/>
      <c r="F289" s="274"/>
      <c r="G289" s="274"/>
      <c r="H289" s="274"/>
      <c r="I289" s="274"/>
      <c r="J289" s="274"/>
      <c r="K289" s="274"/>
      <c r="L289" s="274"/>
      <c r="M289" s="274"/>
      <c r="N289" s="275">
        <f t="shared" si="90"/>
        <v>0</v>
      </c>
      <c r="O289" s="274"/>
      <c r="P289" s="275">
        <f t="shared" si="95"/>
        <v>0</v>
      </c>
      <c r="Q289" s="273"/>
    </row>
    <row r="290" spans="1:17" customFormat="1" ht="25.5" customHeight="1" x14ac:dyDescent="0.25">
      <c r="A290" s="88">
        <v>572</v>
      </c>
      <c r="B290" s="85" t="s">
        <v>417</v>
      </c>
      <c r="C290" s="274"/>
      <c r="D290" s="274"/>
      <c r="E290" s="274"/>
      <c r="F290" s="274"/>
      <c r="G290" s="274"/>
      <c r="H290" s="274"/>
      <c r="I290" s="274"/>
      <c r="J290" s="274"/>
      <c r="K290" s="274"/>
      <c r="L290" s="274"/>
      <c r="M290" s="274"/>
      <c r="N290" s="275">
        <f t="shared" si="90"/>
        <v>0</v>
      </c>
      <c r="O290" s="274"/>
      <c r="P290" s="275">
        <f t="shared" si="95"/>
        <v>0</v>
      </c>
      <c r="Q290" s="273"/>
    </row>
    <row r="291" spans="1:17" customFormat="1" ht="25.5" customHeight="1" x14ac:dyDescent="0.25">
      <c r="A291" s="88">
        <v>573</v>
      </c>
      <c r="B291" s="85" t="s">
        <v>418</v>
      </c>
      <c r="C291" s="274"/>
      <c r="D291" s="274"/>
      <c r="E291" s="274"/>
      <c r="F291" s="274"/>
      <c r="G291" s="274"/>
      <c r="H291" s="274"/>
      <c r="I291" s="274"/>
      <c r="J291" s="274"/>
      <c r="K291" s="274"/>
      <c r="L291" s="274"/>
      <c r="M291" s="274"/>
      <c r="N291" s="275">
        <f t="shared" si="90"/>
        <v>0</v>
      </c>
      <c r="O291" s="274"/>
      <c r="P291" s="275">
        <f t="shared" si="95"/>
        <v>0</v>
      </c>
      <c r="Q291" s="273"/>
    </row>
    <row r="292" spans="1:17" customFormat="1" ht="25.5" customHeight="1" x14ac:dyDescent="0.25">
      <c r="A292" s="88">
        <v>574</v>
      </c>
      <c r="B292" s="85" t="s">
        <v>419</v>
      </c>
      <c r="C292" s="274"/>
      <c r="D292" s="274"/>
      <c r="E292" s="274"/>
      <c r="F292" s="274"/>
      <c r="G292" s="274"/>
      <c r="H292" s="274"/>
      <c r="I292" s="274"/>
      <c r="J292" s="274"/>
      <c r="K292" s="274"/>
      <c r="L292" s="274"/>
      <c r="M292" s="274"/>
      <c r="N292" s="275">
        <f t="shared" si="90"/>
        <v>0</v>
      </c>
      <c r="O292" s="274"/>
      <c r="P292" s="275">
        <f t="shared" si="95"/>
        <v>0</v>
      </c>
      <c r="Q292" s="273"/>
    </row>
    <row r="293" spans="1:17" customFormat="1" ht="25.5" customHeight="1" x14ac:dyDescent="0.25">
      <c r="A293" s="88">
        <v>575</v>
      </c>
      <c r="B293" s="85" t="s">
        <v>420</v>
      </c>
      <c r="C293" s="274"/>
      <c r="D293" s="274"/>
      <c r="E293" s="274"/>
      <c r="F293" s="274"/>
      <c r="G293" s="274"/>
      <c r="H293" s="274"/>
      <c r="I293" s="274"/>
      <c r="J293" s="274"/>
      <c r="K293" s="274"/>
      <c r="L293" s="274"/>
      <c r="M293" s="274"/>
      <c r="N293" s="275">
        <f t="shared" si="90"/>
        <v>0</v>
      </c>
      <c r="O293" s="274"/>
      <c r="P293" s="275">
        <f t="shared" si="95"/>
        <v>0</v>
      </c>
      <c r="Q293" s="273"/>
    </row>
    <row r="294" spans="1:17" customFormat="1" ht="25.5" customHeight="1" x14ac:dyDescent="0.25">
      <c r="A294" s="88">
        <v>576</v>
      </c>
      <c r="B294" s="85" t="s">
        <v>421</v>
      </c>
      <c r="C294" s="274"/>
      <c r="D294" s="274"/>
      <c r="E294" s="274"/>
      <c r="F294" s="274"/>
      <c r="G294" s="274"/>
      <c r="H294" s="274"/>
      <c r="I294" s="274"/>
      <c r="J294" s="274"/>
      <c r="K294" s="274"/>
      <c r="L294" s="274"/>
      <c r="M294" s="274"/>
      <c r="N294" s="275">
        <f t="shared" si="90"/>
        <v>0</v>
      </c>
      <c r="O294" s="274"/>
      <c r="P294" s="275">
        <f t="shared" si="95"/>
        <v>0</v>
      </c>
      <c r="Q294" s="273"/>
    </row>
    <row r="295" spans="1:17" customFormat="1" ht="25.5" customHeight="1" x14ac:dyDescent="0.25">
      <c r="A295" s="88">
        <v>577</v>
      </c>
      <c r="B295" s="85" t="s">
        <v>422</v>
      </c>
      <c r="C295" s="274"/>
      <c r="D295" s="274"/>
      <c r="E295" s="274"/>
      <c r="F295" s="274"/>
      <c r="G295" s="274"/>
      <c r="H295" s="274"/>
      <c r="I295" s="274"/>
      <c r="J295" s="274"/>
      <c r="K295" s="274"/>
      <c r="L295" s="274"/>
      <c r="M295" s="274"/>
      <c r="N295" s="275">
        <f t="shared" si="90"/>
        <v>0</v>
      </c>
      <c r="O295" s="274"/>
      <c r="P295" s="275">
        <f t="shared" si="95"/>
        <v>0</v>
      </c>
      <c r="Q295" s="273"/>
    </row>
    <row r="296" spans="1:17" customFormat="1" ht="25.5" customHeight="1" x14ac:dyDescent="0.25">
      <c r="A296" s="88">
        <v>578</v>
      </c>
      <c r="B296" s="85" t="s">
        <v>423</v>
      </c>
      <c r="C296" s="274"/>
      <c r="D296" s="274"/>
      <c r="E296" s="274"/>
      <c r="F296" s="274"/>
      <c r="G296" s="274"/>
      <c r="H296" s="274"/>
      <c r="I296" s="274"/>
      <c r="J296" s="274"/>
      <c r="K296" s="274"/>
      <c r="L296" s="274"/>
      <c r="M296" s="274"/>
      <c r="N296" s="275">
        <f t="shared" si="90"/>
        <v>0</v>
      </c>
      <c r="O296" s="274"/>
      <c r="P296" s="275">
        <f t="shared" si="95"/>
        <v>0</v>
      </c>
      <c r="Q296" s="273"/>
    </row>
    <row r="297" spans="1:17" customFormat="1" ht="25.5" customHeight="1" x14ac:dyDescent="0.25">
      <c r="A297" s="88">
        <v>579</v>
      </c>
      <c r="B297" s="85" t="s">
        <v>424</v>
      </c>
      <c r="C297" s="274"/>
      <c r="D297" s="274"/>
      <c r="E297" s="274"/>
      <c r="F297" s="274"/>
      <c r="G297" s="274"/>
      <c r="H297" s="274"/>
      <c r="I297" s="274"/>
      <c r="J297" s="274"/>
      <c r="K297" s="274"/>
      <c r="L297" s="274"/>
      <c r="M297" s="274"/>
      <c r="N297" s="275">
        <f t="shared" si="90"/>
        <v>0</v>
      </c>
      <c r="O297" s="274"/>
      <c r="P297" s="275">
        <f t="shared" si="95"/>
        <v>0</v>
      </c>
      <c r="Q297" s="273"/>
    </row>
    <row r="298" spans="1:17" customFormat="1" ht="25.5" customHeight="1" x14ac:dyDescent="0.25">
      <c r="A298" s="82">
        <v>5800</v>
      </c>
      <c r="B298" s="83" t="s">
        <v>425</v>
      </c>
      <c r="C298" s="272">
        <f t="shared" ref="C298:Q298" si="101">SUM(C299:C302)</f>
        <v>0</v>
      </c>
      <c r="D298" s="272">
        <f>SUM(D299:D302)</f>
        <v>0</v>
      </c>
      <c r="E298" s="272">
        <f t="shared" si="101"/>
        <v>0</v>
      </c>
      <c r="F298" s="272">
        <f t="shared" si="101"/>
        <v>0</v>
      </c>
      <c r="G298" s="272">
        <f t="shared" ref="G298:I298" si="102">SUM(G299:G302)</f>
        <v>0</v>
      </c>
      <c r="H298" s="272">
        <f t="shared" si="101"/>
        <v>0</v>
      </c>
      <c r="I298" s="272">
        <f t="shared" si="102"/>
        <v>0</v>
      </c>
      <c r="J298" s="272">
        <f t="shared" si="101"/>
        <v>0</v>
      </c>
      <c r="K298" s="272">
        <f t="shared" si="101"/>
        <v>0</v>
      </c>
      <c r="L298" s="272">
        <f t="shared" si="101"/>
        <v>0</v>
      </c>
      <c r="M298" s="272">
        <f t="shared" si="101"/>
        <v>0</v>
      </c>
      <c r="N298" s="275">
        <f t="shared" si="90"/>
        <v>0</v>
      </c>
      <c r="O298" s="272">
        <f t="shared" si="101"/>
        <v>0</v>
      </c>
      <c r="P298" s="272">
        <f t="shared" si="95"/>
        <v>0</v>
      </c>
      <c r="Q298" s="278">
        <f t="shared" si="101"/>
        <v>0</v>
      </c>
    </row>
    <row r="299" spans="1:17" customFormat="1" ht="25.5" customHeight="1" x14ac:dyDescent="0.25">
      <c r="A299" s="88">
        <v>581</v>
      </c>
      <c r="B299" s="85" t="s">
        <v>426</v>
      </c>
      <c r="C299" s="274"/>
      <c r="D299" s="274"/>
      <c r="E299" s="274"/>
      <c r="F299" s="274"/>
      <c r="G299" s="274"/>
      <c r="H299" s="274"/>
      <c r="I299" s="274"/>
      <c r="J299" s="274"/>
      <c r="K299" s="274"/>
      <c r="L299" s="274"/>
      <c r="M299" s="274"/>
      <c r="N299" s="275">
        <f t="shared" si="90"/>
        <v>0</v>
      </c>
      <c r="O299" s="274"/>
      <c r="P299" s="275">
        <f t="shared" si="95"/>
        <v>0</v>
      </c>
      <c r="Q299" s="273"/>
    </row>
    <row r="300" spans="1:17" customFormat="1" ht="25.5" customHeight="1" x14ac:dyDescent="0.25">
      <c r="A300" s="88">
        <v>582</v>
      </c>
      <c r="B300" s="85" t="s">
        <v>427</v>
      </c>
      <c r="C300" s="274"/>
      <c r="D300" s="274"/>
      <c r="E300" s="274"/>
      <c r="F300" s="274"/>
      <c r="G300" s="274"/>
      <c r="H300" s="274"/>
      <c r="I300" s="274"/>
      <c r="J300" s="274"/>
      <c r="K300" s="274"/>
      <c r="L300" s="274"/>
      <c r="M300" s="274"/>
      <c r="N300" s="275">
        <f t="shared" si="90"/>
        <v>0</v>
      </c>
      <c r="O300" s="274"/>
      <c r="P300" s="275">
        <f t="shared" si="95"/>
        <v>0</v>
      </c>
      <c r="Q300" s="273"/>
    </row>
    <row r="301" spans="1:17" customFormat="1" ht="25.5" customHeight="1" x14ac:dyDescent="0.25">
      <c r="A301" s="88">
        <v>583</v>
      </c>
      <c r="B301" s="85" t="s">
        <v>428</v>
      </c>
      <c r="C301" s="274"/>
      <c r="D301" s="274"/>
      <c r="E301" s="274"/>
      <c r="F301" s="274"/>
      <c r="G301" s="274"/>
      <c r="H301" s="274"/>
      <c r="I301" s="274"/>
      <c r="J301" s="274"/>
      <c r="K301" s="274"/>
      <c r="L301" s="274"/>
      <c r="M301" s="274"/>
      <c r="N301" s="275">
        <f t="shared" si="90"/>
        <v>0</v>
      </c>
      <c r="O301" s="274"/>
      <c r="P301" s="275">
        <f t="shared" si="95"/>
        <v>0</v>
      </c>
      <c r="Q301" s="273"/>
    </row>
    <row r="302" spans="1:17" customFormat="1" ht="25.5" customHeight="1" x14ac:dyDescent="0.25">
      <c r="A302" s="88">
        <v>589</v>
      </c>
      <c r="B302" s="85" t="s">
        <v>429</v>
      </c>
      <c r="C302" s="274"/>
      <c r="D302" s="274"/>
      <c r="E302" s="274"/>
      <c r="F302" s="274"/>
      <c r="G302" s="274"/>
      <c r="H302" s="274"/>
      <c r="I302" s="274"/>
      <c r="J302" s="274"/>
      <c r="K302" s="274"/>
      <c r="L302" s="274"/>
      <c r="M302" s="274"/>
      <c r="N302" s="275">
        <f t="shared" si="90"/>
        <v>0</v>
      </c>
      <c r="O302" s="274"/>
      <c r="P302" s="275">
        <f t="shared" si="95"/>
        <v>0</v>
      </c>
      <c r="Q302" s="273"/>
    </row>
    <row r="303" spans="1:17" customFormat="1" ht="25.5" customHeight="1" x14ac:dyDescent="0.25">
      <c r="A303" s="82">
        <v>5900</v>
      </c>
      <c r="B303" s="83" t="s">
        <v>430</v>
      </c>
      <c r="C303" s="272">
        <f t="shared" ref="C303:Q303" si="103">SUM(C304:C312)</f>
        <v>0</v>
      </c>
      <c r="D303" s="272">
        <f>SUM(D304:D312)</f>
        <v>0</v>
      </c>
      <c r="E303" s="272">
        <f t="shared" si="103"/>
        <v>0</v>
      </c>
      <c r="F303" s="272">
        <f t="shared" si="103"/>
        <v>0</v>
      </c>
      <c r="G303" s="272">
        <f t="shared" ref="G303:I303" si="104">SUM(G304:G312)</f>
        <v>0</v>
      </c>
      <c r="H303" s="272">
        <f t="shared" si="103"/>
        <v>0</v>
      </c>
      <c r="I303" s="272">
        <f t="shared" si="104"/>
        <v>0</v>
      </c>
      <c r="J303" s="272">
        <f t="shared" si="103"/>
        <v>0</v>
      </c>
      <c r="K303" s="272">
        <f t="shared" si="103"/>
        <v>0</v>
      </c>
      <c r="L303" s="272">
        <f t="shared" si="103"/>
        <v>0</v>
      </c>
      <c r="M303" s="272">
        <f t="shared" si="103"/>
        <v>0</v>
      </c>
      <c r="N303" s="275">
        <f t="shared" si="90"/>
        <v>0</v>
      </c>
      <c r="O303" s="272">
        <f t="shared" si="103"/>
        <v>0</v>
      </c>
      <c r="P303" s="272">
        <f t="shared" si="95"/>
        <v>0</v>
      </c>
      <c r="Q303" s="278">
        <f t="shared" si="103"/>
        <v>0</v>
      </c>
    </row>
    <row r="304" spans="1:17" customFormat="1" ht="25.5" customHeight="1" x14ac:dyDescent="0.25">
      <c r="A304" s="88">
        <v>591</v>
      </c>
      <c r="B304" s="85" t="s">
        <v>431</v>
      </c>
      <c r="C304" s="274"/>
      <c r="D304" s="274"/>
      <c r="E304" s="274"/>
      <c r="F304" s="274"/>
      <c r="G304" s="274"/>
      <c r="H304" s="274"/>
      <c r="I304" s="274"/>
      <c r="J304" s="274"/>
      <c r="K304" s="274"/>
      <c r="L304" s="274"/>
      <c r="M304" s="274"/>
      <c r="N304" s="275">
        <f t="shared" si="90"/>
        <v>0</v>
      </c>
      <c r="O304" s="274"/>
      <c r="P304" s="275">
        <f t="shared" si="95"/>
        <v>0</v>
      </c>
      <c r="Q304" s="273"/>
    </row>
    <row r="305" spans="1:17" customFormat="1" ht="25.5" customHeight="1" x14ac:dyDescent="0.25">
      <c r="A305" s="88">
        <v>592</v>
      </c>
      <c r="B305" s="85" t="s">
        <v>432</v>
      </c>
      <c r="C305" s="274"/>
      <c r="D305" s="274"/>
      <c r="E305" s="274"/>
      <c r="F305" s="274"/>
      <c r="G305" s="274"/>
      <c r="H305" s="274"/>
      <c r="I305" s="274"/>
      <c r="J305" s="274"/>
      <c r="K305" s="274"/>
      <c r="L305" s="274"/>
      <c r="M305" s="274"/>
      <c r="N305" s="275">
        <f t="shared" si="90"/>
        <v>0</v>
      </c>
      <c r="O305" s="274"/>
      <c r="P305" s="275">
        <f t="shared" ref="P305:P336" si="105">SUM(C305:O305)</f>
        <v>0</v>
      </c>
      <c r="Q305" s="273"/>
    </row>
    <row r="306" spans="1:17" customFormat="1" ht="25.5" customHeight="1" x14ac:dyDescent="0.25">
      <c r="A306" s="88">
        <v>593</v>
      </c>
      <c r="B306" s="85" t="s">
        <v>433</v>
      </c>
      <c r="C306" s="274"/>
      <c r="D306" s="274"/>
      <c r="E306" s="274"/>
      <c r="F306" s="274"/>
      <c r="G306" s="274"/>
      <c r="H306" s="274"/>
      <c r="I306" s="274"/>
      <c r="J306" s="274"/>
      <c r="K306" s="274"/>
      <c r="L306" s="274"/>
      <c r="M306" s="274"/>
      <c r="N306" s="275">
        <f t="shared" si="90"/>
        <v>0</v>
      </c>
      <c r="O306" s="274"/>
      <c r="P306" s="275">
        <f t="shared" si="105"/>
        <v>0</v>
      </c>
      <c r="Q306" s="273"/>
    </row>
    <row r="307" spans="1:17" customFormat="1" ht="25.5" customHeight="1" x14ac:dyDescent="0.25">
      <c r="A307" s="88">
        <v>594</v>
      </c>
      <c r="B307" s="85" t="s">
        <v>1</v>
      </c>
      <c r="C307" s="274"/>
      <c r="D307" s="274"/>
      <c r="E307" s="274"/>
      <c r="F307" s="274"/>
      <c r="G307" s="274"/>
      <c r="H307" s="274"/>
      <c r="I307" s="274"/>
      <c r="J307" s="274"/>
      <c r="K307" s="274"/>
      <c r="L307" s="274"/>
      <c r="M307" s="274"/>
      <c r="N307" s="275">
        <f t="shared" si="90"/>
        <v>0</v>
      </c>
      <c r="O307" s="274"/>
      <c r="P307" s="275">
        <f t="shared" si="105"/>
        <v>0</v>
      </c>
      <c r="Q307" s="273"/>
    </row>
    <row r="308" spans="1:17" customFormat="1" ht="25.5" customHeight="1" x14ac:dyDescent="0.25">
      <c r="A308" s="88">
        <v>595</v>
      </c>
      <c r="B308" s="85" t="s">
        <v>434</v>
      </c>
      <c r="C308" s="274"/>
      <c r="D308" s="274"/>
      <c r="E308" s="274"/>
      <c r="F308" s="274"/>
      <c r="G308" s="274"/>
      <c r="H308" s="274"/>
      <c r="I308" s="274"/>
      <c r="J308" s="274"/>
      <c r="K308" s="274"/>
      <c r="L308" s="274"/>
      <c r="M308" s="274"/>
      <c r="N308" s="275">
        <f t="shared" si="90"/>
        <v>0</v>
      </c>
      <c r="O308" s="274"/>
      <c r="P308" s="275">
        <f t="shared" si="105"/>
        <v>0</v>
      </c>
      <c r="Q308" s="273"/>
    </row>
    <row r="309" spans="1:17" customFormat="1" ht="25.5" customHeight="1" x14ac:dyDescent="0.25">
      <c r="A309" s="88">
        <v>596</v>
      </c>
      <c r="B309" s="85" t="s">
        <v>435</v>
      </c>
      <c r="C309" s="274"/>
      <c r="D309" s="274"/>
      <c r="E309" s="274"/>
      <c r="F309" s="274"/>
      <c r="G309" s="274"/>
      <c r="H309" s="274"/>
      <c r="I309" s="274"/>
      <c r="J309" s="274"/>
      <c r="K309" s="274"/>
      <c r="L309" s="274"/>
      <c r="M309" s="274"/>
      <c r="N309" s="275">
        <f t="shared" si="90"/>
        <v>0</v>
      </c>
      <c r="O309" s="274"/>
      <c r="P309" s="275">
        <f t="shared" si="105"/>
        <v>0</v>
      </c>
      <c r="Q309" s="273"/>
    </row>
    <row r="310" spans="1:17" customFormat="1" ht="25.5" customHeight="1" x14ac:dyDescent="0.25">
      <c r="A310" s="88">
        <v>597</v>
      </c>
      <c r="B310" s="85" t="s">
        <v>436</v>
      </c>
      <c r="C310" s="274"/>
      <c r="D310" s="274"/>
      <c r="E310" s="274"/>
      <c r="F310" s="274"/>
      <c r="G310" s="274"/>
      <c r="H310" s="274"/>
      <c r="I310" s="274"/>
      <c r="J310" s="274"/>
      <c r="K310" s="274"/>
      <c r="L310" s="274"/>
      <c r="M310" s="274"/>
      <c r="N310" s="275">
        <f t="shared" si="90"/>
        <v>0</v>
      </c>
      <c r="O310" s="274"/>
      <c r="P310" s="275">
        <f t="shared" si="105"/>
        <v>0</v>
      </c>
      <c r="Q310" s="273"/>
    </row>
    <row r="311" spans="1:17" customFormat="1" ht="25.5" customHeight="1" x14ac:dyDescent="0.25">
      <c r="A311" s="88">
        <v>598</v>
      </c>
      <c r="B311" s="85" t="s">
        <v>437</v>
      </c>
      <c r="C311" s="274"/>
      <c r="D311" s="274"/>
      <c r="E311" s="274"/>
      <c r="F311" s="274"/>
      <c r="G311" s="274"/>
      <c r="H311" s="274"/>
      <c r="I311" s="274"/>
      <c r="J311" s="274"/>
      <c r="K311" s="274"/>
      <c r="L311" s="274"/>
      <c r="M311" s="274"/>
      <c r="N311" s="275">
        <f t="shared" si="90"/>
        <v>0</v>
      </c>
      <c r="O311" s="274"/>
      <c r="P311" s="275">
        <f t="shared" si="105"/>
        <v>0</v>
      </c>
      <c r="Q311" s="273"/>
    </row>
    <row r="312" spans="1:17" customFormat="1" ht="25.5" customHeight="1" x14ac:dyDescent="0.25">
      <c r="A312" s="88">
        <v>599</v>
      </c>
      <c r="B312" s="85" t="s">
        <v>438</v>
      </c>
      <c r="C312" s="274"/>
      <c r="D312" s="274"/>
      <c r="E312" s="274"/>
      <c r="F312" s="274"/>
      <c r="G312" s="274"/>
      <c r="H312" s="274"/>
      <c r="I312" s="274"/>
      <c r="J312" s="274"/>
      <c r="K312" s="274"/>
      <c r="L312" s="274"/>
      <c r="M312" s="274"/>
      <c r="N312" s="275">
        <f t="shared" si="90"/>
        <v>0</v>
      </c>
      <c r="O312" s="274"/>
      <c r="P312" s="275">
        <f t="shared" si="105"/>
        <v>0</v>
      </c>
      <c r="Q312" s="273"/>
    </row>
    <row r="313" spans="1:17" s="174" customFormat="1" ht="25.5" customHeight="1" x14ac:dyDescent="0.25">
      <c r="A313" s="170">
        <v>6000</v>
      </c>
      <c r="B313" s="171" t="s">
        <v>81</v>
      </c>
      <c r="C313" s="279">
        <f t="shared" ref="C313:Q313" si="106">C314+C323+C332</f>
        <v>0</v>
      </c>
      <c r="D313" s="279">
        <f>D314+D323+D332</f>
        <v>0</v>
      </c>
      <c r="E313" s="279">
        <f t="shared" si="106"/>
        <v>0</v>
      </c>
      <c r="F313" s="279">
        <f t="shared" si="106"/>
        <v>12909458</v>
      </c>
      <c r="G313" s="279">
        <f t="shared" ref="G313:I313" si="107">G314+G323+G332</f>
        <v>0</v>
      </c>
      <c r="H313" s="279">
        <f t="shared" si="106"/>
        <v>0</v>
      </c>
      <c r="I313" s="279">
        <f t="shared" si="107"/>
        <v>0</v>
      </c>
      <c r="J313" s="279">
        <f t="shared" si="106"/>
        <v>0</v>
      </c>
      <c r="K313" s="279">
        <f t="shared" si="106"/>
        <v>7660590</v>
      </c>
      <c r="L313" s="279">
        <f t="shared" si="106"/>
        <v>0</v>
      </c>
      <c r="M313" s="279">
        <f t="shared" si="106"/>
        <v>0</v>
      </c>
      <c r="N313" s="478">
        <f t="shared" si="90"/>
        <v>20570048</v>
      </c>
      <c r="O313" s="279">
        <f t="shared" si="106"/>
        <v>0</v>
      </c>
      <c r="P313" s="279">
        <f t="shared" si="105"/>
        <v>41140096</v>
      </c>
      <c r="Q313" s="281">
        <f t="shared" si="106"/>
        <v>0</v>
      </c>
    </row>
    <row r="314" spans="1:17" customFormat="1" ht="25.5" customHeight="1" x14ac:dyDescent="0.25">
      <c r="A314" s="82">
        <v>6100</v>
      </c>
      <c r="B314" s="83" t="s">
        <v>439</v>
      </c>
      <c r="C314" s="272">
        <f>SUM(C315:C322)</f>
        <v>0</v>
      </c>
      <c r="D314" s="272">
        <f>SUM(D315:D322)</f>
        <v>0</v>
      </c>
      <c r="E314" s="272">
        <f t="shared" ref="E314:Q314" si="108">SUM(E315:E322)</f>
        <v>0</v>
      </c>
      <c r="F314" s="272">
        <f t="shared" si="108"/>
        <v>12909458</v>
      </c>
      <c r="G314" s="272">
        <f t="shared" ref="G314:I314" si="109">SUM(G315:G322)</f>
        <v>0</v>
      </c>
      <c r="H314" s="272">
        <f t="shared" si="108"/>
        <v>0</v>
      </c>
      <c r="I314" s="272">
        <f t="shared" si="109"/>
        <v>0</v>
      </c>
      <c r="J314" s="272">
        <f t="shared" si="108"/>
        <v>0</v>
      </c>
      <c r="K314" s="272">
        <f t="shared" si="108"/>
        <v>7660590</v>
      </c>
      <c r="L314" s="272">
        <f t="shared" si="108"/>
        <v>0</v>
      </c>
      <c r="M314" s="272">
        <f t="shared" si="108"/>
        <v>0</v>
      </c>
      <c r="N314" s="275">
        <f t="shared" si="90"/>
        <v>20570048</v>
      </c>
      <c r="O314" s="272">
        <f t="shared" si="108"/>
        <v>0</v>
      </c>
      <c r="P314" s="272">
        <f t="shared" si="105"/>
        <v>41140096</v>
      </c>
      <c r="Q314" s="278">
        <f t="shared" si="108"/>
        <v>0</v>
      </c>
    </row>
    <row r="315" spans="1:17" customFormat="1" ht="25.5" customHeight="1" x14ac:dyDescent="0.25">
      <c r="A315" s="88">
        <v>611</v>
      </c>
      <c r="B315" s="85" t="s">
        <v>440</v>
      </c>
      <c r="C315" s="274"/>
      <c r="D315" s="274"/>
      <c r="E315" s="274"/>
      <c r="F315" s="274"/>
      <c r="G315" s="274"/>
      <c r="H315" s="274"/>
      <c r="I315" s="274"/>
      <c r="J315" s="274"/>
      <c r="K315" s="274"/>
      <c r="L315" s="274"/>
      <c r="M315" s="274"/>
      <c r="N315" s="275">
        <f t="shared" si="90"/>
        <v>0</v>
      </c>
      <c r="O315" s="274"/>
      <c r="P315" s="275">
        <f t="shared" si="105"/>
        <v>0</v>
      </c>
      <c r="Q315" s="273"/>
    </row>
    <row r="316" spans="1:17" customFormat="1" ht="25.5" customHeight="1" x14ac:dyDescent="0.25">
      <c r="A316" s="88">
        <v>612</v>
      </c>
      <c r="B316" s="85" t="s">
        <v>441</v>
      </c>
      <c r="C316" s="274"/>
      <c r="D316" s="274"/>
      <c r="E316" s="274"/>
      <c r="F316" s="274">
        <v>2500000</v>
      </c>
      <c r="G316" s="274"/>
      <c r="H316" s="274"/>
      <c r="I316" s="274"/>
      <c r="J316" s="274"/>
      <c r="K316" s="274">
        <v>500000</v>
      </c>
      <c r="L316" s="274"/>
      <c r="M316" s="274"/>
      <c r="N316" s="275">
        <f t="shared" si="90"/>
        <v>3000000</v>
      </c>
      <c r="O316" s="274"/>
      <c r="P316" s="275">
        <f t="shared" si="105"/>
        <v>6000000</v>
      </c>
      <c r="Q316" s="273"/>
    </row>
    <row r="317" spans="1:17" customFormat="1" ht="31.5" customHeight="1" x14ac:dyDescent="0.25">
      <c r="A317" s="88">
        <v>613</v>
      </c>
      <c r="B317" s="85" t="s">
        <v>442</v>
      </c>
      <c r="C317" s="274"/>
      <c r="D317" s="274"/>
      <c r="E317" s="274"/>
      <c r="F317" s="274">
        <v>2000000</v>
      </c>
      <c r="G317" s="274"/>
      <c r="H317" s="274"/>
      <c r="I317" s="274"/>
      <c r="J317" s="274"/>
      <c r="K317" s="274">
        <v>1500000</v>
      </c>
      <c r="L317" s="274"/>
      <c r="M317" s="274"/>
      <c r="N317" s="275">
        <f t="shared" si="90"/>
        <v>3500000</v>
      </c>
      <c r="O317" s="274"/>
      <c r="P317" s="275">
        <f t="shared" si="105"/>
        <v>7000000</v>
      </c>
      <c r="Q317" s="273"/>
    </row>
    <row r="318" spans="1:17" customFormat="1" ht="25.5" customHeight="1" x14ac:dyDescent="0.25">
      <c r="A318" s="88">
        <v>614</v>
      </c>
      <c r="B318" s="85" t="s">
        <v>443</v>
      </c>
      <c r="C318" s="274"/>
      <c r="D318" s="274"/>
      <c r="E318" s="274"/>
      <c r="F318" s="274">
        <v>7409458</v>
      </c>
      <c r="G318" s="274"/>
      <c r="H318" s="274"/>
      <c r="I318" s="274"/>
      <c r="J318" s="274"/>
      <c r="K318" s="274">
        <v>5660590</v>
      </c>
      <c r="L318" s="274"/>
      <c r="M318" s="274"/>
      <c r="N318" s="275">
        <f t="shared" si="90"/>
        <v>13070048</v>
      </c>
      <c r="O318" s="274"/>
      <c r="P318" s="275">
        <f t="shared" si="105"/>
        <v>26140096</v>
      </c>
      <c r="Q318" s="273"/>
    </row>
    <row r="319" spans="1:17" customFormat="1" ht="25.5" customHeight="1" x14ac:dyDescent="0.25">
      <c r="A319" s="88">
        <v>615</v>
      </c>
      <c r="B319" s="85" t="s">
        <v>444</v>
      </c>
      <c r="C319" s="274"/>
      <c r="D319" s="274"/>
      <c r="E319" s="274"/>
      <c r="F319" s="274">
        <v>1000000</v>
      </c>
      <c r="G319" s="274"/>
      <c r="H319" s="274"/>
      <c r="I319" s="274"/>
      <c r="J319" s="274"/>
      <c r="K319" s="274"/>
      <c r="L319" s="274"/>
      <c r="M319" s="274"/>
      <c r="N319" s="275">
        <f t="shared" si="90"/>
        <v>1000000</v>
      </c>
      <c r="O319" s="274"/>
      <c r="P319" s="275">
        <f t="shared" si="105"/>
        <v>2000000</v>
      </c>
      <c r="Q319" s="273"/>
    </row>
    <row r="320" spans="1:17" customFormat="1" ht="25.5" customHeight="1" x14ac:dyDescent="0.25">
      <c r="A320" s="88">
        <v>616</v>
      </c>
      <c r="B320" s="85" t="s">
        <v>445</v>
      </c>
      <c r="C320" s="274"/>
      <c r="D320" s="274"/>
      <c r="E320" s="274"/>
      <c r="F320" s="274"/>
      <c r="G320" s="274"/>
      <c r="H320" s="274"/>
      <c r="I320" s="274"/>
      <c r="J320" s="274"/>
      <c r="K320" s="274"/>
      <c r="L320" s="274"/>
      <c r="M320" s="274"/>
      <c r="N320" s="275">
        <f t="shared" si="90"/>
        <v>0</v>
      </c>
      <c r="O320" s="274"/>
      <c r="P320" s="275">
        <f t="shared" si="105"/>
        <v>0</v>
      </c>
      <c r="Q320" s="273"/>
    </row>
    <row r="321" spans="1:17" customFormat="1" ht="25.5" customHeight="1" x14ac:dyDescent="0.25">
      <c r="A321" s="88">
        <v>617</v>
      </c>
      <c r="B321" s="85" t="s">
        <v>446</v>
      </c>
      <c r="C321" s="274"/>
      <c r="D321" s="274"/>
      <c r="E321" s="274"/>
      <c r="F321" s="274"/>
      <c r="G321" s="274"/>
      <c r="H321" s="274"/>
      <c r="I321" s="274"/>
      <c r="J321" s="274"/>
      <c r="K321" s="274"/>
      <c r="L321" s="274"/>
      <c r="M321" s="274"/>
      <c r="N321" s="275">
        <f t="shared" si="90"/>
        <v>0</v>
      </c>
      <c r="O321" s="274"/>
      <c r="P321" s="275">
        <f t="shared" si="105"/>
        <v>0</v>
      </c>
      <c r="Q321" s="273"/>
    </row>
    <row r="322" spans="1:17" customFormat="1" ht="36.75" customHeight="1" x14ac:dyDescent="0.25">
      <c r="A322" s="88">
        <v>619</v>
      </c>
      <c r="B322" s="85" t="s">
        <v>447</v>
      </c>
      <c r="C322" s="274"/>
      <c r="D322" s="274"/>
      <c r="E322" s="274"/>
      <c r="F322" s="274"/>
      <c r="G322" s="274"/>
      <c r="H322" s="274"/>
      <c r="I322" s="274"/>
      <c r="J322" s="274"/>
      <c r="K322" s="274"/>
      <c r="L322" s="274"/>
      <c r="M322" s="274"/>
      <c r="N322" s="275">
        <f t="shared" si="90"/>
        <v>0</v>
      </c>
      <c r="O322" s="274"/>
      <c r="P322" s="275">
        <f t="shared" si="105"/>
        <v>0</v>
      </c>
      <c r="Q322" s="273"/>
    </row>
    <row r="323" spans="1:17" customFormat="1" ht="25.5" customHeight="1" x14ac:dyDescent="0.25">
      <c r="A323" s="82">
        <v>6200</v>
      </c>
      <c r="B323" s="83" t="s">
        <v>448</v>
      </c>
      <c r="C323" s="272">
        <f t="shared" ref="C323:Q323" si="110">SUM(C324:C331)</f>
        <v>0</v>
      </c>
      <c r="D323" s="272">
        <f>SUM(D324:D331)</f>
        <v>0</v>
      </c>
      <c r="E323" s="272">
        <f t="shared" si="110"/>
        <v>0</v>
      </c>
      <c r="F323" s="272">
        <f t="shared" si="110"/>
        <v>0</v>
      </c>
      <c r="G323" s="272">
        <f t="shared" ref="G323:I323" si="111">SUM(G324:G331)</f>
        <v>0</v>
      </c>
      <c r="H323" s="272">
        <f t="shared" si="110"/>
        <v>0</v>
      </c>
      <c r="I323" s="272">
        <f t="shared" si="111"/>
        <v>0</v>
      </c>
      <c r="J323" s="272">
        <f t="shared" si="110"/>
        <v>0</v>
      </c>
      <c r="K323" s="272">
        <f t="shared" si="110"/>
        <v>0</v>
      </c>
      <c r="L323" s="272">
        <f t="shared" si="110"/>
        <v>0</v>
      </c>
      <c r="M323" s="272">
        <f t="shared" si="110"/>
        <v>0</v>
      </c>
      <c r="N323" s="275">
        <f t="shared" si="90"/>
        <v>0</v>
      </c>
      <c r="O323" s="272">
        <f t="shared" si="110"/>
        <v>0</v>
      </c>
      <c r="P323" s="272">
        <f t="shared" si="105"/>
        <v>0</v>
      </c>
      <c r="Q323" s="278">
        <f t="shared" si="110"/>
        <v>0</v>
      </c>
    </row>
    <row r="324" spans="1:17" customFormat="1" ht="25.5" customHeight="1" x14ac:dyDescent="0.25">
      <c r="A324" s="88">
        <v>621</v>
      </c>
      <c r="B324" s="85" t="s">
        <v>440</v>
      </c>
      <c r="C324" s="274"/>
      <c r="D324" s="274"/>
      <c r="E324" s="274"/>
      <c r="F324" s="274"/>
      <c r="G324" s="274"/>
      <c r="H324" s="274"/>
      <c r="I324" s="274"/>
      <c r="J324" s="274"/>
      <c r="K324" s="274"/>
      <c r="L324" s="274"/>
      <c r="M324" s="274"/>
      <c r="N324" s="275">
        <f t="shared" si="90"/>
        <v>0</v>
      </c>
      <c r="O324" s="274"/>
      <c r="P324" s="275">
        <f t="shared" si="105"/>
        <v>0</v>
      </c>
      <c r="Q324" s="273"/>
    </row>
    <row r="325" spans="1:17" customFormat="1" ht="25.5" customHeight="1" x14ac:dyDescent="0.25">
      <c r="A325" s="88">
        <v>622</v>
      </c>
      <c r="B325" s="85" t="s">
        <v>449</v>
      </c>
      <c r="C325" s="274"/>
      <c r="D325" s="274"/>
      <c r="E325" s="274"/>
      <c r="F325" s="274"/>
      <c r="G325" s="274"/>
      <c r="H325" s="274"/>
      <c r="I325" s="274"/>
      <c r="J325" s="274"/>
      <c r="K325" s="274"/>
      <c r="L325" s="274"/>
      <c r="M325" s="274"/>
      <c r="N325" s="275">
        <f t="shared" si="90"/>
        <v>0</v>
      </c>
      <c r="O325" s="274"/>
      <c r="P325" s="275">
        <f t="shared" si="105"/>
        <v>0</v>
      </c>
      <c r="Q325" s="273"/>
    </row>
    <row r="326" spans="1:17" customFormat="1" ht="25.5" x14ac:dyDescent="0.25">
      <c r="A326" s="88">
        <v>623</v>
      </c>
      <c r="B326" s="85" t="s">
        <v>450</v>
      </c>
      <c r="C326" s="274"/>
      <c r="D326" s="274"/>
      <c r="E326" s="274"/>
      <c r="F326" s="274"/>
      <c r="G326" s="274"/>
      <c r="H326" s="274"/>
      <c r="I326" s="274"/>
      <c r="J326" s="274"/>
      <c r="K326" s="274"/>
      <c r="L326" s="274"/>
      <c r="M326" s="274"/>
      <c r="N326" s="275">
        <f t="shared" si="90"/>
        <v>0</v>
      </c>
      <c r="O326" s="274"/>
      <c r="P326" s="275">
        <f t="shared" si="105"/>
        <v>0</v>
      </c>
      <c r="Q326" s="273"/>
    </row>
    <row r="327" spans="1:17" customFormat="1" ht="25.5" customHeight="1" x14ac:dyDescent="0.25">
      <c r="A327" s="88">
        <v>624</v>
      </c>
      <c r="B327" s="85" t="s">
        <v>443</v>
      </c>
      <c r="C327" s="274"/>
      <c r="D327" s="274"/>
      <c r="E327" s="274"/>
      <c r="F327" s="274"/>
      <c r="G327" s="274"/>
      <c r="H327" s="274"/>
      <c r="I327" s="274"/>
      <c r="J327" s="274"/>
      <c r="K327" s="274"/>
      <c r="L327" s="274"/>
      <c r="M327" s="274"/>
      <c r="N327" s="275">
        <f t="shared" si="90"/>
        <v>0</v>
      </c>
      <c r="O327" s="274"/>
      <c r="P327" s="275">
        <f t="shared" si="105"/>
        <v>0</v>
      </c>
      <c r="Q327" s="273"/>
    </row>
    <row r="328" spans="1:17" customFormat="1" ht="25.5" customHeight="1" x14ac:dyDescent="0.25">
      <c r="A328" s="88">
        <v>625</v>
      </c>
      <c r="B328" s="85" t="s">
        <v>444</v>
      </c>
      <c r="C328" s="274"/>
      <c r="D328" s="274"/>
      <c r="E328" s="274"/>
      <c r="F328" s="274"/>
      <c r="G328" s="274"/>
      <c r="H328" s="274"/>
      <c r="I328" s="274"/>
      <c r="J328" s="274"/>
      <c r="K328" s="274"/>
      <c r="L328" s="274"/>
      <c r="M328" s="274"/>
      <c r="N328" s="275">
        <f t="shared" si="90"/>
        <v>0</v>
      </c>
      <c r="O328" s="274"/>
      <c r="P328" s="275">
        <f t="shared" si="105"/>
        <v>0</v>
      </c>
      <c r="Q328" s="273"/>
    </row>
    <row r="329" spans="1:17" customFormat="1" ht="25.5" customHeight="1" x14ac:dyDescent="0.25">
      <c r="A329" s="88">
        <v>626</v>
      </c>
      <c r="B329" s="85" t="s">
        <v>445</v>
      </c>
      <c r="C329" s="274"/>
      <c r="D329" s="274"/>
      <c r="E329" s="274"/>
      <c r="F329" s="274"/>
      <c r="G329" s="274"/>
      <c r="H329" s="274"/>
      <c r="I329" s="274"/>
      <c r="J329" s="274"/>
      <c r="K329" s="274"/>
      <c r="L329" s="274"/>
      <c r="M329" s="274"/>
      <c r="N329" s="275">
        <f t="shared" ref="N329:N392" si="112">SUM(C329:M329)</f>
        <v>0</v>
      </c>
      <c r="O329" s="274"/>
      <c r="P329" s="275">
        <f t="shared" si="105"/>
        <v>0</v>
      </c>
      <c r="Q329" s="273"/>
    </row>
    <row r="330" spans="1:17" customFormat="1" ht="25.5" customHeight="1" x14ac:dyDescent="0.25">
      <c r="A330" s="88">
        <v>627</v>
      </c>
      <c r="B330" s="85" t="s">
        <v>446</v>
      </c>
      <c r="C330" s="274"/>
      <c r="D330" s="274"/>
      <c r="E330" s="274"/>
      <c r="F330" s="274"/>
      <c r="G330" s="274"/>
      <c r="H330" s="274"/>
      <c r="I330" s="274"/>
      <c r="J330" s="274"/>
      <c r="K330" s="274"/>
      <c r="L330" s="274"/>
      <c r="M330" s="274"/>
      <c r="N330" s="275">
        <f t="shared" si="112"/>
        <v>0</v>
      </c>
      <c r="O330" s="274"/>
      <c r="P330" s="275">
        <f t="shared" si="105"/>
        <v>0</v>
      </c>
      <c r="Q330" s="273"/>
    </row>
    <row r="331" spans="1:17" customFormat="1" ht="25.5" x14ac:dyDescent="0.25">
      <c r="A331" s="88">
        <v>629</v>
      </c>
      <c r="B331" s="85" t="s">
        <v>451</v>
      </c>
      <c r="C331" s="274"/>
      <c r="D331" s="274"/>
      <c r="E331" s="274"/>
      <c r="F331" s="274"/>
      <c r="G331" s="274"/>
      <c r="H331" s="274"/>
      <c r="I331" s="274"/>
      <c r="J331" s="274"/>
      <c r="K331" s="274"/>
      <c r="L331" s="274"/>
      <c r="M331" s="274"/>
      <c r="N331" s="275">
        <f t="shared" si="112"/>
        <v>0</v>
      </c>
      <c r="O331" s="274"/>
      <c r="P331" s="275">
        <f t="shared" si="105"/>
        <v>0</v>
      </c>
      <c r="Q331" s="273"/>
    </row>
    <row r="332" spans="1:17" customFormat="1" ht="25.5" customHeight="1" x14ac:dyDescent="0.25">
      <c r="A332" s="82">
        <v>6300</v>
      </c>
      <c r="B332" s="83" t="s">
        <v>452</v>
      </c>
      <c r="C332" s="272">
        <f t="shared" ref="C332:Q332" si="113">SUM(C333:C334)</f>
        <v>0</v>
      </c>
      <c r="D332" s="272">
        <f>SUM(D333:D334)</f>
        <v>0</v>
      </c>
      <c r="E332" s="272">
        <f t="shared" si="113"/>
        <v>0</v>
      </c>
      <c r="F332" s="272">
        <f t="shared" si="113"/>
        <v>0</v>
      </c>
      <c r="G332" s="272">
        <f t="shared" ref="G332:I332" si="114">SUM(G333:G334)</f>
        <v>0</v>
      </c>
      <c r="H332" s="272">
        <f t="shared" si="113"/>
        <v>0</v>
      </c>
      <c r="I332" s="272">
        <f t="shared" si="114"/>
        <v>0</v>
      </c>
      <c r="J332" s="272">
        <f t="shared" si="113"/>
        <v>0</v>
      </c>
      <c r="K332" s="272">
        <f t="shared" si="113"/>
        <v>0</v>
      </c>
      <c r="L332" s="272">
        <f t="shared" si="113"/>
        <v>0</v>
      </c>
      <c r="M332" s="272">
        <f t="shared" si="113"/>
        <v>0</v>
      </c>
      <c r="N332" s="275">
        <f t="shared" si="112"/>
        <v>0</v>
      </c>
      <c r="O332" s="272">
        <f t="shared" si="113"/>
        <v>0</v>
      </c>
      <c r="P332" s="272">
        <f t="shared" si="105"/>
        <v>0</v>
      </c>
      <c r="Q332" s="278">
        <f t="shared" si="113"/>
        <v>0</v>
      </c>
    </row>
    <row r="333" spans="1:17" customFormat="1" ht="35.25" customHeight="1" x14ac:dyDescent="0.25">
      <c r="A333" s="88">
        <v>631</v>
      </c>
      <c r="B333" s="85" t="s">
        <v>453</v>
      </c>
      <c r="C333" s="274"/>
      <c r="D333" s="274"/>
      <c r="E333" s="274"/>
      <c r="F333" s="274"/>
      <c r="G333" s="274"/>
      <c r="H333" s="274"/>
      <c r="I333" s="274"/>
      <c r="J333" s="274"/>
      <c r="K333" s="274"/>
      <c r="L333" s="274"/>
      <c r="M333" s="274"/>
      <c r="N333" s="275">
        <f t="shared" si="112"/>
        <v>0</v>
      </c>
      <c r="O333" s="274"/>
      <c r="P333" s="275">
        <f t="shared" si="105"/>
        <v>0</v>
      </c>
      <c r="Q333" s="273"/>
    </row>
    <row r="334" spans="1:17" customFormat="1" ht="33" customHeight="1" x14ac:dyDescent="0.25">
      <c r="A334" s="88">
        <v>632</v>
      </c>
      <c r="B334" s="85" t="s">
        <v>454</v>
      </c>
      <c r="C334" s="274"/>
      <c r="D334" s="274"/>
      <c r="E334" s="274"/>
      <c r="F334" s="274"/>
      <c r="G334" s="274"/>
      <c r="H334" s="274"/>
      <c r="I334" s="274"/>
      <c r="J334" s="274"/>
      <c r="K334" s="274"/>
      <c r="L334" s="274"/>
      <c r="M334" s="274"/>
      <c r="N334" s="275">
        <f t="shared" si="112"/>
        <v>0</v>
      </c>
      <c r="O334" s="274"/>
      <c r="P334" s="275">
        <f t="shared" si="105"/>
        <v>0</v>
      </c>
      <c r="Q334" s="273"/>
    </row>
    <row r="335" spans="1:17" s="174" customFormat="1" ht="25.5" customHeight="1" x14ac:dyDescent="0.25">
      <c r="A335" s="170">
        <v>7000</v>
      </c>
      <c r="B335" s="171" t="s">
        <v>85</v>
      </c>
      <c r="C335" s="279">
        <f t="shared" ref="C335:Q335" si="115">C336+C339+C349+C356+C366+C376+C379</f>
        <v>0</v>
      </c>
      <c r="D335" s="279">
        <f>D336+D339+D349+D356+D366+D376+D379</f>
        <v>0</v>
      </c>
      <c r="E335" s="279">
        <f t="shared" si="115"/>
        <v>0</v>
      </c>
      <c r="F335" s="279">
        <f t="shared" si="115"/>
        <v>0</v>
      </c>
      <c r="G335" s="279">
        <f t="shared" ref="G335:I335" si="116">G336+G339+G349+G356+G366+G376+G379</f>
        <v>0</v>
      </c>
      <c r="H335" s="279">
        <f t="shared" si="115"/>
        <v>0</v>
      </c>
      <c r="I335" s="279">
        <f t="shared" si="116"/>
        <v>0</v>
      </c>
      <c r="J335" s="279">
        <f t="shared" si="115"/>
        <v>0</v>
      </c>
      <c r="K335" s="279">
        <f t="shared" si="115"/>
        <v>0</v>
      </c>
      <c r="L335" s="279">
        <f t="shared" si="115"/>
        <v>0</v>
      </c>
      <c r="M335" s="279">
        <f>M336+M339+M349+M356+M366+M376+M379</f>
        <v>0</v>
      </c>
      <c r="N335" s="478">
        <f t="shared" si="112"/>
        <v>0</v>
      </c>
      <c r="O335" s="279">
        <f>O336+O339+O349+O356+O366+O376+O379</f>
        <v>0</v>
      </c>
      <c r="P335" s="279">
        <f t="shared" si="105"/>
        <v>0</v>
      </c>
      <c r="Q335" s="281">
        <f t="shared" si="115"/>
        <v>0</v>
      </c>
    </row>
    <row r="336" spans="1:17" customFormat="1" ht="30" x14ac:dyDescent="0.25">
      <c r="A336" s="91">
        <v>7100</v>
      </c>
      <c r="B336" s="83" t="s">
        <v>455</v>
      </c>
      <c r="C336" s="272">
        <f>SUM(C337:C338)</f>
        <v>0</v>
      </c>
      <c r="D336" s="272">
        <f>SUM(D337:D338)</f>
        <v>0</v>
      </c>
      <c r="E336" s="272">
        <f t="shared" ref="E336:Q336" si="117">SUM(E337:E338)</f>
        <v>0</v>
      </c>
      <c r="F336" s="272">
        <f t="shared" si="117"/>
        <v>0</v>
      </c>
      <c r="G336" s="272">
        <f t="shared" ref="G336:I336" si="118">SUM(G337:G338)</f>
        <v>0</v>
      </c>
      <c r="H336" s="272">
        <f t="shared" si="117"/>
        <v>0</v>
      </c>
      <c r="I336" s="272">
        <f t="shared" si="118"/>
        <v>0</v>
      </c>
      <c r="J336" s="272">
        <f t="shared" si="117"/>
        <v>0</v>
      </c>
      <c r="K336" s="272">
        <f t="shared" si="117"/>
        <v>0</v>
      </c>
      <c r="L336" s="272">
        <f t="shared" si="117"/>
        <v>0</v>
      </c>
      <c r="M336" s="272">
        <f t="shared" si="117"/>
        <v>0</v>
      </c>
      <c r="N336" s="275">
        <f t="shared" si="112"/>
        <v>0</v>
      </c>
      <c r="O336" s="272">
        <f t="shared" si="117"/>
        <v>0</v>
      </c>
      <c r="P336" s="272">
        <f t="shared" si="105"/>
        <v>0</v>
      </c>
      <c r="Q336" s="278">
        <f t="shared" si="117"/>
        <v>0</v>
      </c>
    </row>
    <row r="337" spans="1:17" customFormat="1" ht="43.5" customHeight="1" x14ac:dyDescent="0.25">
      <c r="A337" s="88">
        <v>711</v>
      </c>
      <c r="B337" s="85" t="s">
        <v>456</v>
      </c>
      <c r="C337" s="274"/>
      <c r="D337" s="274"/>
      <c r="E337" s="274"/>
      <c r="F337" s="274"/>
      <c r="G337" s="274"/>
      <c r="H337" s="274"/>
      <c r="I337" s="274"/>
      <c r="J337" s="274"/>
      <c r="K337" s="274"/>
      <c r="L337" s="274"/>
      <c r="M337" s="274"/>
      <c r="N337" s="275">
        <f t="shared" si="112"/>
        <v>0</v>
      </c>
      <c r="O337" s="274"/>
      <c r="P337" s="275">
        <f t="shared" ref="P337:P368" si="119">SUM(C337:O337)</f>
        <v>0</v>
      </c>
      <c r="Q337" s="273"/>
    </row>
    <row r="338" spans="1:17" customFormat="1" ht="35.25" customHeight="1" x14ac:dyDescent="0.25">
      <c r="A338" s="88">
        <v>712</v>
      </c>
      <c r="B338" s="85" t="s">
        <v>457</v>
      </c>
      <c r="C338" s="274"/>
      <c r="D338" s="274"/>
      <c r="E338" s="274"/>
      <c r="F338" s="274"/>
      <c r="G338" s="274"/>
      <c r="H338" s="274"/>
      <c r="I338" s="274"/>
      <c r="J338" s="274"/>
      <c r="K338" s="274"/>
      <c r="L338" s="274"/>
      <c r="M338" s="274"/>
      <c r="N338" s="275">
        <f t="shared" si="112"/>
        <v>0</v>
      </c>
      <c r="O338" s="274"/>
      <c r="P338" s="275">
        <f t="shared" si="119"/>
        <v>0</v>
      </c>
      <c r="Q338" s="273"/>
    </row>
    <row r="339" spans="1:17" customFormat="1" ht="25.5" customHeight="1" x14ac:dyDescent="0.25">
      <c r="A339" s="82">
        <v>7200</v>
      </c>
      <c r="B339" s="83" t="s">
        <v>458</v>
      </c>
      <c r="C339" s="272">
        <f t="shared" ref="C339:Q339" si="120">SUM(C340:C348)</f>
        <v>0</v>
      </c>
      <c r="D339" s="272">
        <f>SUM(D340:D348)</f>
        <v>0</v>
      </c>
      <c r="E339" s="272">
        <f t="shared" si="120"/>
        <v>0</v>
      </c>
      <c r="F339" s="272">
        <f t="shared" si="120"/>
        <v>0</v>
      </c>
      <c r="G339" s="272">
        <f t="shared" ref="G339:I339" si="121">SUM(G340:G348)</f>
        <v>0</v>
      </c>
      <c r="H339" s="272">
        <f t="shared" si="120"/>
        <v>0</v>
      </c>
      <c r="I339" s="272">
        <f t="shared" si="121"/>
        <v>0</v>
      </c>
      <c r="J339" s="272">
        <f t="shared" si="120"/>
        <v>0</v>
      </c>
      <c r="K339" s="272">
        <f t="shared" si="120"/>
        <v>0</v>
      </c>
      <c r="L339" s="272">
        <f t="shared" si="120"/>
        <v>0</v>
      </c>
      <c r="M339" s="272">
        <f t="shared" si="120"/>
        <v>0</v>
      </c>
      <c r="N339" s="275">
        <f t="shared" si="112"/>
        <v>0</v>
      </c>
      <c r="O339" s="272">
        <f t="shared" si="120"/>
        <v>0</v>
      </c>
      <c r="P339" s="272">
        <f t="shared" si="119"/>
        <v>0</v>
      </c>
      <c r="Q339" s="278">
        <f t="shared" si="120"/>
        <v>0</v>
      </c>
    </row>
    <row r="340" spans="1:17" customFormat="1" ht="42" customHeight="1" x14ac:dyDescent="0.25">
      <c r="A340" s="88">
        <v>721</v>
      </c>
      <c r="B340" s="85" t="s">
        <v>459</v>
      </c>
      <c r="C340" s="274"/>
      <c r="D340" s="274"/>
      <c r="E340" s="274"/>
      <c r="F340" s="274"/>
      <c r="G340" s="274"/>
      <c r="H340" s="274"/>
      <c r="I340" s="274"/>
      <c r="J340" s="274"/>
      <c r="K340" s="274"/>
      <c r="L340" s="274"/>
      <c r="M340" s="274"/>
      <c r="N340" s="275">
        <f t="shared" si="112"/>
        <v>0</v>
      </c>
      <c r="O340" s="274"/>
      <c r="P340" s="275">
        <f t="shared" si="119"/>
        <v>0</v>
      </c>
      <c r="Q340" s="273"/>
    </row>
    <row r="341" spans="1:17" customFormat="1" ht="41.25" customHeight="1" x14ac:dyDescent="0.25">
      <c r="A341" s="88">
        <v>722</v>
      </c>
      <c r="B341" s="85" t="s">
        <v>460</v>
      </c>
      <c r="C341" s="274"/>
      <c r="D341" s="274"/>
      <c r="E341" s="274"/>
      <c r="F341" s="274"/>
      <c r="G341" s="274"/>
      <c r="H341" s="274"/>
      <c r="I341" s="274"/>
      <c r="J341" s="274"/>
      <c r="K341" s="274"/>
      <c r="L341" s="274"/>
      <c r="M341" s="274"/>
      <c r="N341" s="275">
        <f t="shared" si="112"/>
        <v>0</v>
      </c>
      <c r="O341" s="274"/>
      <c r="P341" s="275">
        <f t="shared" si="119"/>
        <v>0</v>
      </c>
      <c r="Q341" s="273"/>
    </row>
    <row r="342" spans="1:17" customFormat="1" ht="42" customHeight="1" x14ac:dyDescent="0.25">
      <c r="A342" s="88">
        <v>723</v>
      </c>
      <c r="B342" s="85" t="s">
        <v>461</v>
      </c>
      <c r="C342" s="274"/>
      <c r="D342" s="274"/>
      <c r="E342" s="274"/>
      <c r="F342" s="274"/>
      <c r="G342" s="274"/>
      <c r="H342" s="274"/>
      <c r="I342" s="274"/>
      <c r="J342" s="274"/>
      <c r="K342" s="274"/>
      <c r="L342" s="274"/>
      <c r="M342" s="274"/>
      <c r="N342" s="275">
        <f t="shared" si="112"/>
        <v>0</v>
      </c>
      <c r="O342" s="274"/>
      <c r="P342" s="275">
        <f t="shared" si="119"/>
        <v>0</v>
      </c>
      <c r="Q342" s="273"/>
    </row>
    <row r="343" spans="1:17" customFormat="1" ht="30.75" customHeight="1" x14ac:dyDescent="0.25">
      <c r="A343" s="88">
        <v>724</v>
      </c>
      <c r="B343" s="85" t="s">
        <v>462</v>
      </c>
      <c r="C343" s="274"/>
      <c r="D343" s="274"/>
      <c r="E343" s="274"/>
      <c r="F343" s="274"/>
      <c r="G343" s="274"/>
      <c r="H343" s="274"/>
      <c r="I343" s="274"/>
      <c r="J343" s="274"/>
      <c r="K343" s="274"/>
      <c r="L343" s="274"/>
      <c r="M343" s="274"/>
      <c r="N343" s="275">
        <f t="shared" si="112"/>
        <v>0</v>
      </c>
      <c r="O343" s="274"/>
      <c r="P343" s="275">
        <f t="shared" si="119"/>
        <v>0</v>
      </c>
      <c r="Q343" s="273"/>
    </row>
    <row r="344" spans="1:17" customFormat="1" ht="31.5" customHeight="1" x14ac:dyDescent="0.25">
      <c r="A344" s="88">
        <v>725</v>
      </c>
      <c r="B344" s="85" t="s">
        <v>463</v>
      </c>
      <c r="C344" s="274"/>
      <c r="D344" s="274"/>
      <c r="E344" s="274"/>
      <c r="F344" s="274"/>
      <c r="G344" s="274"/>
      <c r="H344" s="274"/>
      <c r="I344" s="274"/>
      <c r="J344" s="274"/>
      <c r="K344" s="274"/>
      <c r="L344" s="274"/>
      <c r="M344" s="274"/>
      <c r="N344" s="275">
        <f t="shared" si="112"/>
        <v>0</v>
      </c>
      <c r="O344" s="274"/>
      <c r="P344" s="275">
        <f t="shared" si="119"/>
        <v>0</v>
      </c>
      <c r="Q344" s="273"/>
    </row>
    <row r="345" spans="1:17" customFormat="1" ht="25.5" x14ac:dyDescent="0.25">
      <c r="A345" s="88">
        <v>726</v>
      </c>
      <c r="B345" s="85" t="s">
        <v>464</v>
      </c>
      <c r="C345" s="274"/>
      <c r="D345" s="274"/>
      <c r="E345" s="274"/>
      <c r="F345" s="274"/>
      <c r="G345" s="274"/>
      <c r="H345" s="274"/>
      <c r="I345" s="274"/>
      <c r="J345" s="274"/>
      <c r="K345" s="274"/>
      <c r="L345" s="274"/>
      <c r="M345" s="274"/>
      <c r="N345" s="275">
        <f t="shared" si="112"/>
        <v>0</v>
      </c>
      <c r="O345" s="274"/>
      <c r="P345" s="275">
        <f t="shared" si="119"/>
        <v>0</v>
      </c>
      <c r="Q345" s="273"/>
    </row>
    <row r="346" spans="1:17" customFormat="1" ht="31.5" customHeight="1" x14ac:dyDescent="0.25">
      <c r="A346" s="88">
        <v>727</v>
      </c>
      <c r="B346" s="85" t="s">
        <v>465</v>
      </c>
      <c r="C346" s="274"/>
      <c r="D346" s="274"/>
      <c r="E346" s="274"/>
      <c r="F346" s="274"/>
      <c r="G346" s="274"/>
      <c r="H346" s="274"/>
      <c r="I346" s="274"/>
      <c r="J346" s="274"/>
      <c r="K346" s="274"/>
      <c r="L346" s="274"/>
      <c r="M346" s="274"/>
      <c r="N346" s="275">
        <f t="shared" si="112"/>
        <v>0</v>
      </c>
      <c r="O346" s="274"/>
      <c r="P346" s="275">
        <f t="shared" si="119"/>
        <v>0</v>
      </c>
      <c r="Q346" s="273"/>
    </row>
    <row r="347" spans="1:17" customFormat="1" ht="29.25" customHeight="1" x14ac:dyDescent="0.25">
      <c r="A347" s="88">
        <v>728</v>
      </c>
      <c r="B347" s="85" t="s">
        <v>466</v>
      </c>
      <c r="C347" s="274"/>
      <c r="D347" s="274"/>
      <c r="E347" s="274"/>
      <c r="F347" s="274"/>
      <c r="G347" s="274"/>
      <c r="H347" s="274"/>
      <c r="I347" s="274"/>
      <c r="J347" s="274"/>
      <c r="K347" s="274"/>
      <c r="L347" s="274"/>
      <c r="M347" s="274"/>
      <c r="N347" s="275">
        <f t="shared" si="112"/>
        <v>0</v>
      </c>
      <c r="O347" s="274"/>
      <c r="P347" s="275">
        <f t="shared" si="119"/>
        <v>0</v>
      </c>
      <c r="Q347" s="273"/>
    </row>
    <row r="348" spans="1:17" customFormat="1" ht="25.5" x14ac:dyDescent="0.25">
      <c r="A348" s="88">
        <v>729</v>
      </c>
      <c r="B348" s="85" t="s">
        <v>467</v>
      </c>
      <c r="C348" s="274"/>
      <c r="D348" s="274"/>
      <c r="E348" s="274"/>
      <c r="F348" s="274"/>
      <c r="G348" s="274"/>
      <c r="H348" s="274"/>
      <c r="I348" s="274"/>
      <c r="J348" s="274"/>
      <c r="K348" s="274"/>
      <c r="L348" s="274"/>
      <c r="M348" s="274"/>
      <c r="N348" s="275">
        <f t="shared" si="112"/>
        <v>0</v>
      </c>
      <c r="O348" s="274"/>
      <c r="P348" s="275">
        <f t="shared" si="119"/>
        <v>0</v>
      </c>
      <c r="Q348" s="273"/>
    </row>
    <row r="349" spans="1:17" customFormat="1" ht="25.5" customHeight="1" x14ac:dyDescent="0.25">
      <c r="A349" s="82">
        <v>7300</v>
      </c>
      <c r="B349" s="83" t="s">
        <v>468</v>
      </c>
      <c r="C349" s="272">
        <f t="shared" ref="C349:Q349" si="122">SUM(C350:C355)</f>
        <v>0</v>
      </c>
      <c r="D349" s="272">
        <f>SUM(D350:D355)</f>
        <v>0</v>
      </c>
      <c r="E349" s="272">
        <f t="shared" si="122"/>
        <v>0</v>
      </c>
      <c r="F349" s="272">
        <f t="shared" si="122"/>
        <v>0</v>
      </c>
      <c r="G349" s="272">
        <f t="shared" ref="G349:I349" si="123">SUM(G350:G355)</f>
        <v>0</v>
      </c>
      <c r="H349" s="272">
        <f t="shared" si="122"/>
        <v>0</v>
      </c>
      <c r="I349" s="272">
        <f t="shared" si="123"/>
        <v>0</v>
      </c>
      <c r="J349" s="272">
        <f t="shared" si="122"/>
        <v>0</v>
      </c>
      <c r="K349" s="272">
        <f t="shared" si="122"/>
        <v>0</v>
      </c>
      <c r="L349" s="272">
        <f t="shared" si="122"/>
        <v>0</v>
      </c>
      <c r="M349" s="272">
        <f t="shared" si="122"/>
        <v>0</v>
      </c>
      <c r="N349" s="275">
        <f t="shared" si="112"/>
        <v>0</v>
      </c>
      <c r="O349" s="272">
        <f t="shared" si="122"/>
        <v>0</v>
      </c>
      <c r="P349" s="272">
        <f t="shared" si="119"/>
        <v>0</v>
      </c>
      <c r="Q349" s="278">
        <f t="shared" si="122"/>
        <v>0</v>
      </c>
    </row>
    <row r="350" spans="1:17" customFormat="1" ht="25.5" customHeight="1" x14ac:dyDescent="0.25">
      <c r="A350" s="88">
        <v>731</v>
      </c>
      <c r="B350" s="87" t="s">
        <v>469</v>
      </c>
      <c r="C350" s="274"/>
      <c r="D350" s="274"/>
      <c r="E350" s="274"/>
      <c r="F350" s="274"/>
      <c r="G350" s="274"/>
      <c r="H350" s="274"/>
      <c r="I350" s="274"/>
      <c r="J350" s="274"/>
      <c r="K350" s="274"/>
      <c r="L350" s="274"/>
      <c r="M350" s="274"/>
      <c r="N350" s="275">
        <f t="shared" si="112"/>
        <v>0</v>
      </c>
      <c r="O350" s="274"/>
      <c r="P350" s="275">
        <f t="shared" si="119"/>
        <v>0</v>
      </c>
      <c r="Q350" s="273"/>
    </row>
    <row r="351" spans="1:17" customFormat="1" ht="30" x14ac:dyDescent="0.25">
      <c r="A351" s="88">
        <v>732</v>
      </c>
      <c r="B351" s="87" t="s">
        <v>470</v>
      </c>
      <c r="C351" s="274"/>
      <c r="D351" s="274"/>
      <c r="E351" s="274"/>
      <c r="F351" s="274"/>
      <c r="G351" s="274"/>
      <c r="H351" s="274"/>
      <c r="I351" s="274"/>
      <c r="J351" s="274"/>
      <c r="K351" s="274"/>
      <c r="L351" s="274"/>
      <c r="M351" s="274"/>
      <c r="N351" s="275">
        <f t="shared" si="112"/>
        <v>0</v>
      </c>
      <c r="O351" s="274"/>
      <c r="P351" s="275">
        <f t="shared" si="119"/>
        <v>0</v>
      </c>
      <c r="Q351" s="273"/>
    </row>
    <row r="352" spans="1:17" customFormat="1" ht="30" x14ac:dyDescent="0.25">
      <c r="A352" s="88">
        <v>733</v>
      </c>
      <c r="B352" s="87" t="s">
        <v>471</v>
      </c>
      <c r="C352" s="274"/>
      <c r="D352" s="274"/>
      <c r="E352" s="274"/>
      <c r="F352" s="274"/>
      <c r="G352" s="274"/>
      <c r="H352" s="274"/>
      <c r="I352" s="274"/>
      <c r="J352" s="274"/>
      <c r="K352" s="274"/>
      <c r="L352" s="274"/>
      <c r="M352" s="274"/>
      <c r="N352" s="275">
        <f t="shared" si="112"/>
        <v>0</v>
      </c>
      <c r="O352" s="274"/>
      <c r="P352" s="275">
        <f t="shared" si="119"/>
        <v>0</v>
      </c>
      <c r="Q352" s="273"/>
    </row>
    <row r="353" spans="1:17" customFormat="1" ht="30" x14ac:dyDescent="0.25">
      <c r="A353" s="88">
        <v>734</v>
      </c>
      <c r="B353" s="87" t="s">
        <v>472</v>
      </c>
      <c r="C353" s="274"/>
      <c r="D353" s="274"/>
      <c r="E353" s="274"/>
      <c r="F353" s="274"/>
      <c r="G353" s="274"/>
      <c r="H353" s="274"/>
      <c r="I353" s="274"/>
      <c r="J353" s="274"/>
      <c r="K353" s="274"/>
      <c r="L353" s="274"/>
      <c r="M353" s="274"/>
      <c r="N353" s="275">
        <f t="shared" si="112"/>
        <v>0</v>
      </c>
      <c r="O353" s="274"/>
      <c r="P353" s="275">
        <f t="shared" si="119"/>
        <v>0</v>
      </c>
      <c r="Q353" s="273"/>
    </row>
    <row r="354" spans="1:17" customFormat="1" ht="30" x14ac:dyDescent="0.25">
      <c r="A354" s="88">
        <v>735</v>
      </c>
      <c r="B354" s="87" t="s">
        <v>473</v>
      </c>
      <c r="C354" s="274"/>
      <c r="D354" s="274"/>
      <c r="E354" s="274"/>
      <c r="F354" s="274"/>
      <c r="G354" s="274"/>
      <c r="H354" s="274"/>
      <c r="I354" s="274"/>
      <c r="J354" s="274"/>
      <c r="K354" s="274"/>
      <c r="L354" s="274"/>
      <c r="M354" s="274"/>
      <c r="N354" s="275">
        <f t="shared" si="112"/>
        <v>0</v>
      </c>
      <c r="O354" s="274"/>
      <c r="P354" s="275">
        <f t="shared" si="119"/>
        <v>0</v>
      </c>
      <c r="Q354" s="273"/>
    </row>
    <row r="355" spans="1:17" customFormat="1" ht="25.5" customHeight="1" x14ac:dyDescent="0.25">
      <c r="A355" s="88">
        <v>739</v>
      </c>
      <c r="B355" s="87" t="s">
        <v>474</v>
      </c>
      <c r="C355" s="274"/>
      <c r="D355" s="274"/>
      <c r="E355" s="274"/>
      <c r="F355" s="274"/>
      <c r="G355" s="274"/>
      <c r="H355" s="274"/>
      <c r="I355" s="274"/>
      <c r="J355" s="274"/>
      <c r="K355" s="274"/>
      <c r="L355" s="274"/>
      <c r="M355" s="274"/>
      <c r="N355" s="275">
        <f t="shared" si="112"/>
        <v>0</v>
      </c>
      <c r="O355" s="274"/>
      <c r="P355" s="275">
        <f t="shared" si="119"/>
        <v>0</v>
      </c>
      <c r="Q355" s="273"/>
    </row>
    <row r="356" spans="1:17" customFormat="1" ht="25.5" customHeight="1" x14ac:dyDescent="0.25">
      <c r="A356" s="82">
        <v>7400</v>
      </c>
      <c r="B356" s="83" t="s">
        <v>475</v>
      </c>
      <c r="C356" s="272">
        <f t="shared" ref="C356:Q356" si="124">SUM(C357:C365)</f>
        <v>0</v>
      </c>
      <c r="D356" s="272">
        <f>SUM(D357:D365)</f>
        <v>0</v>
      </c>
      <c r="E356" s="272">
        <f t="shared" si="124"/>
        <v>0</v>
      </c>
      <c r="F356" s="272">
        <f t="shared" si="124"/>
        <v>0</v>
      </c>
      <c r="G356" s="272">
        <f t="shared" ref="G356:I356" si="125">SUM(G357:G365)</f>
        <v>0</v>
      </c>
      <c r="H356" s="272">
        <f t="shared" si="124"/>
        <v>0</v>
      </c>
      <c r="I356" s="272">
        <f t="shared" si="125"/>
        <v>0</v>
      </c>
      <c r="J356" s="272">
        <f t="shared" si="124"/>
        <v>0</v>
      </c>
      <c r="K356" s="272">
        <f t="shared" si="124"/>
        <v>0</v>
      </c>
      <c r="L356" s="272">
        <f t="shared" si="124"/>
        <v>0</v>
      </c>
      <c r="M356" s="272">
        <f t="shared" si="124"/>
        <v>0</v>
      </c>
      <c r="N356" s="275">
        <f t="shared" si="112"/>
        <v>0</v>
      </c>
      <c r="O356" s="272">
        <f t="shared" si="124"/>
        <v>0</v>
      </c>
      <c r="P356" s="272">
        <f t="shared" si="119"/>
        <v>0</v>
      </c>
      <c r="Q356" s="278">
        <f t="shared" si="124"/>
        <v>0</v>
      </c>
    </row>
    <row r="357" spans="1:17" customFormat="1" ht="25.5" x14ac:dyDescent="0.25">
      <c r="A357" s="88">
        <v>741</v>
      </c>
      <c r="B357" s="85" t="s">
        <v>476</v>
      </c>
      <c r="C357" s="285"/>
      <c r="D357" s="285"/>
      <c r="E357" s="285"/>
      <c r="F357" s="285"/>
      <c r="G357" s="285"/>
      <c r="H357" s="285"/>
      <c r="I357" s="285"/>
      <c r="J357" s="285"/>
      <c r="K357" s="285"/>
      <c r="L357" s="285"/>
      <c r="M357" s="285"/>
      <c r="N357" s="275">
        <f t="shared" si="112"/>
        <v>0</v>
      </c>
      <c r="O357" s="285"/>
      <c r="P357" s="275">
        <f t="shared" si="119"/>
        <v>0</v>
      </c>
      <c r="Q357" s="273"/>
    </row>
    <row r="358" spans="1:17" customFormat="1" ht="25.5" x14ac:dyDescent="0.25">
      <c r="A358" s="88">
        <v>742</v>
      </c>
      <c r="B358" s="85" t="s">
        <v>477</v>
      </c>
      <c r="C358" s="285"/>
      <c r="D358" s="285"/>
      <c r="E358" s="285"/>
      <c r="F358" s="285"/>
      <c r="G358" s="285"/>
      <c r="H358" s="285"/>
      <c r="I358" s="285"/>
      <c r="J358" s="285"/>
      <c r="K358" s="285"/>
      <c r="L358" s="285"/>
      <c r="M358" s="285"/>
      <c r="N358" s="275">
        <f t="shared" si="112"/>
        <v>0</v>
      </c>
      <c r="O358" s="285"/>
      <c r="P358" s="275">
        <f t="shared" si="119"/>
        <v>0</v>
      </c>
      <c r="Q358" s="273"/>
    </row>
    <row r="359" spans="1:17" customFormat="1" ht="25.5" x14ac:dyDescent="0.25">
      <c r="A359" s="88">
        <v>743</v>
      </c>
      <c r="B359" s="85" t="s">
        <v>478</v>
      </c>
      <c r="C359" s="285"/>
      <c r="D359" s="285"/>
      <c r="E359" s="285"/>
      <c r="F359" s="285"/>
      <c r="G359" s="285"/>
      <c r="H359" s="285"/>
      <c r="I359" s="285"/>
      <c r="J359" s="285"/>
      <c r="K359" s="285"/>
      <c r="L359" s="285"/>
      <c r="M359" s="285"/>
      <c r="N359" s="275">
        <f t="shared" si="112"/>
        <v>0</v>
      </c>
      <c r="O359" s="285"/>
      <c r="P359" s="275">
        <f t="shared" si="119"/>
        <v>0</v>
      </c>
      <c r="Q359" s="273"/>
    </row>
    <row r="360" spans="1:17" customFormat="1" ht="25.5" x14ac:dyDescent="0.25">
      <c r="A360" s="88">
        <v>744</v>
      </c>
      <c r="B360" s="85" t="s">
        <v>479</v>
      </c>
      <c r="C360" s="285"/>
      <c r="D360" s="285"/>
      <c r="E360" s="285"/>
      <c r="F360" s="285"/>
      <c r="G360" s="285"/>
      <c r="H360" s="285"/>
      <c r="I360" s="285"/>
      <c r="J360" s="285"/>
      <c r="K360" s="285"/>
      <c r="L360" s="285"/>
      <c r="M360" s="285"/>
      <c r="N360" s="275">
        <f t="shared" si="112"/>
        <v>0</v>
      </c>
      <c r="O360" s="285"/>
      <c r="P360" s="275">
        <f t="shared" si="119"/>
        <v>0</v>
      </c>
      <c r="Q360" s="273"/>
    </row>
    <row r="361" spans="1:17" customFormat="1" ht="25.5" x14ac:dyDescent="0.25">
      <c r="A361" s="88">
        <v>745</v>
      </c>
      <c r="B361" s="85" t="s">
        <v>480</v>
      </c>
      <c r="C361" s="285"/>
      <c r="D361" s="285"/>
      <c r="E361" s="285"/>
      <c r="F361" s="285"/>
      <c r="G361" s="285"/>
      <c r="H361" s="285"/>
      <c r="I361" s="285"/>
      <c r="J361" s="285"/>
      <c r="K361" s="285"/>
      <c r="L361" s="285"/>
      <c r="M361" s="285"/>
      <c r="N361" s="275">
        <f t="shared" si="112"/>
        <v>0</v>
      </c>
      <c r="O361" s="285"/>
      <c r="P361" s="275">
        <f t="shared" si="119"/>
        <v>0</v>
      </c>
      <c r="Q361" s="273"/>
    </row>
    <row r="362" spans="1:17" customFormat="1" ht="25.5" x14ac:dyDescent="0.25">
      <c r="A362" s="88">
        <v>746</v>
      </c>
      <c r="B362" s="85" t="s">
        <v>481</v>
      </c>
      <c r="C362" s="285"/>
      <c r="D362" s="285"/>
      <c r="E362" s="285"/>
      <c r="F362" s="285"/>
      <c r="G362" s="285"/>
      <c r="H362" s="285"/>
      <c r="I362" s="285"/>
      <c r="J362" s="285"/>
      <c r="K362" s="285"/>
      <c r="L362" s="285"/>
      <c r="M362" s="285"/>
      <c r="N362" s="275">
        <f t="shared" si="112"/>
        <v>0</v>
      </c>
      <c r="O362" s="285"/>
      <c r="P362" s="275">
        <f t="shared" si="119"/>
        <v>0</v>
      </c>
      <c r="Q362" s="273"/>
    </row>
    <row r="363" spans="1:17" customFormat="1" ht="25.5" x14ac:dyDescent="0.25">
      <c r="A363" s="88">
        <v>747</v>
      </c>
      <c r="B363" s="85" t="s">
        <v>482</v>
      </c>
      <c r="C363" s="285"/>
      <c r="D363" s="285"/>
      <c r="E363" s="285"/>
      <c r="F363" s="285"/>
      <c r="G363" s="285"/>
      <c r="H363" s="285"/>
      <c r="I363" s="285"/>
      <c r="J363" s="285"/>
      <c r="K363" s="285"/>
      <c r="L363" s="285"/>
      <c r="M363" s="285"/>
      <c r="N363" s="275">
        <f t="shared" si="112"/>
        <v>0</v>
      </c>
      <c r="O363" s="285"/>
      <c r="P363" s="275">
        <f t="shared" si="119"/>
        <v>0</v>
      </c>
      <c r="Q363" s="273"/>
    </row>
    <row r="364" spans="1:17" customFormat="1" ht="25.5" x14ac:dyDescent="0.25">
      <c r="A364" s="88">
        <v>748</v>
      </c>
      <c r="B364" s="85" t="s">
        <v>483</v>
      </c>
      <c r="C364" s="285"/>
      <c r="D364" s="285"/>
      <c r="E364" s="285"/>
      <c r="F364" s="285"/>
      <c r="G364" s="285"/>
      <c r="H364" s="285"/>
      <c r="I364" s="285"/>
      <c r="J364" s="285"/>
      <c r="K364" s="285"/>
      <c r="L364" s="285"/>
      <c r="M364" s="285"/>
      <c r="N364" s="275">
        <f t="shared" si="112"/>
        <v>0</v>
      </c>
      <c r="O364" s="285"/>
      <c r="P364" s="275">
        <f t="shared" si="119"/>
        <v>0</v>
      </c>
      <c r="Q364" s="273"/>
    </row>
    <row r="365" spans="1:17" customFormat="1" ht="25.5" x14ac:dyDescent="0.25">
      <c r="A365" s="88">
        <v>749</v>
      </c>
      <c r="B365" s="85" t="s">
        <v>484</v>
      </c>
      <c r="C365" s="285"/>
      <c r="D365" s="285"/>
      <c r="E365" s="285"/>
      <c r="F365" s="285"/>
      <c r="G365" s="285"/>
      <c r="H365" s="285"/>
      <c r="I365" s="285"/>
      <c r="J365" s="285"/>
      <c r="K365" s="285"/>
      <c r="L365" s="285"/>
      <c r="M365" s="285"/>
      <c r="N365" s="275">
        <f t="shared" si="112"/>
        <v>0</v>
      </c>
      <c r="O365" s="285"/>
      <c r="P365" s="275">
        <f t="shared" si="119"/>
        <v>0</v>
      </c>
      <c r="Q365" s="273"/>
    </row>
    <row r="366" spans="1:17" customFormat="1" ht="30" x14ac:dyDescent="0.25">
      <c r="A366" s="82">
        <v>7500</v>
      </c>
      <c r="B366" s="83" t="s">
        <v>485</v>
      </c>
      <c r="C366" s="272">
        <f t="shared" ref="C366:Q366" si="126">SUM(C367:C375)</f>
        <v>0</v>
      </c>
      <c r="D366" s="272">
        <f>SUM(D367:D375)</f>
        <v>0</v>
      </c>
      <c r="E366" s="272">
        <f t="shared" si="126"/>
        <v>0</v>
      </c>
      <c r="F366" s="272">
        <f t="shared" si="126"/>
        <v>0</v>
      </c>
      <c r="G366" s="272">
        <f t="shared" ref="G366:I366" si="127">SUM(G367:G375)</f>
        <v>0</v>
      </c>
      <c r="H366" s="272">
        <f t="shared" si="126"/>
        <v>0</v>
      </c>
      <c r="I366" s="272">
        <f t="shared" si="127"/>
        <v>0</v>
      </c>
      <c r="J366" s="272">
        <f t="shared" si="126"/>
        <v>0</v>
      </c>
      <c r="K366" s="272">
        <f t="shared" si="126"/>
        <v>0</v>
      </c>
      <c r="L366" s="272">
        <f t="shared" si="126"/>
        <v>0</v>
      </c>
      <c r="M366" s="272">
        <f t="shared" si="126"/>
        <v>0</v>
      </c>
      <c r="N366" s="275">
        <f t="shared" si="112"/>
        <v>0</v>
      </c>
      <c r="O366" s="272">
        <f t="shared" si="126"/>
        <v>0</v>
      </c>
      <c r="P366" s="272">
        <f t="shared" si="119"/>
        <v>0</v>
      </c>
      <c r="Q366" s="278">
        <f t="shared" si="126"/>
        <v>0</v>
      </c>
    </row>
    <row r="367" spans="1:17" customFormat="1" ht="25.5" customHeight="1" x14ac:dyDescent="0.25">
      <c r="A367" s="88">
        <v>751</v>
      </c>
      <c r="B367" s="85" t="s">
        <v>486</v>
      </c>
      <c r="C367" s="285"/>
      <c r="D367" s="285"/>
      <c r="E367" s="285"/>
      <c r="F367" s="285"/>
      <c r="G367" s="285"/>
      <c r="H367" s="285"/>
      <c r="I367" s="285"/>
      <c r="J367" s="285"/>
      <c r="K367" s="285"/>
      <c r="L367" s="285"/>
      <c r="M367" s="285"/>
      <c r="N367" s="275">
        <f t="shared" si="112"/>
        <v>0</v>
      </c>
      <c r="O367" s="285"/>
      <c r="P367" s="275">
        <f t="shared" si="119"/>
        <v>0</v>
      </c>
      <c r="Q367" s="273"/>
    </row>
    <row r="368" spans="1:17" customFormat="1" ht="25.5" customHeight="1" x14ac:dyDescent="0.25">
      <c r="A368" s="88">
        <v>752</v>
      </c>
      <c r="B368" s="85" t="s">
        <v>487</v>
      </c>
      <c r="C368" s="285"/>
      <c r="D368" s="285"/>
      <c r="E368" s="285"/>
      <c r="F368" s="285"/>
      <c r="G368" s="285"/>
      <c r="H368" s="285"/>
      <c r="I368" s="285"/>
      <c r="J368" s="285"/>
      <c r="K368" s="285"/>
      <c r="L368" s="285"/>
      <c r="M368" s="285"/>
      <c r="N368" s="275">
        <f t="shared" si="112"/>
        <v>0</v>
      </c>
      <c r="O368" s="285"/>
      <c r="P368" s="275">
        <f t="shared" si="119"/>
        <v>0</v>
      </c>
      <c r="Q368" s="273"/>
    </row>
    <row r="369" spans="1:17" customFormat="1" ht="25.5" customHeight="1" x14ac:dyDescent="0.25">
      <c r="A369" s="88">
        <v>753</v>
      </c>
      <c r="B369" s="85" t="s">
        <v>488</v>
      </c>
      <c r="C369" s="285"/>
      <c r="D369" s="285"/>
      <c r="E369" s="285"/>
      <c r="F369" s="285"/>
      <c r="G369" s="285"/>
      <c r="H369" s="285"/>
      <c r="I369" s="285"/>
      <c r="J369" s="285"/>
      <c r="K369" s="285"/>
      <c r="L369" s="285"/>
      <c r="M369" s="285"/>
      <c r="N369" s="275">
        <f t="shared" si="112"/>
        <v>0</v>
      </c>
      <c r="O369" s="285"/>
      <c r="P369" s="275">
        <f t="shared" ref="P369:P400" si="128">SUM(C369:O369)</f>
        <v>0</v>
      </c>
      <c r="Q369" s="273"/>
    </row>
    <row r="370" spans="1:17" customFormat="1" ht="25.5" x14ac:dyDescent="0.25">
      <c r="A370" s="88">
        <v>754</v>
      </c>
      <c r="B370" s="85" t="s">
        <v>489</v>
      </c>
      <c r="C370" s="285"/>
      <c r="D370" s="285"/>
      <c r="E370" s="285"/>
      <c r="F370" s="285"/>
      <c r="G370" s="285"/>
      <c r="H370" s="285"/>
      <c r="I370" s="285"/>
      <c r="J370" s="285"/>
      <c r="K370" s="285"/>
      <c r="L370" s="285"/>
      <c r="M370" s="285"/>
      <c r="N370" s="275">
        <f t="shared" si="112"/>
        <v>0</v>
      </c>
      <c r="O370" s="285"/>
      <c r="P370" s="275">
        <f t="shared" si="128"/>
        <v>0</v>
      </c>
      <c r="Q370" s="273"/>
    </row>
    <row r="371" spans="1:17" customFormat="1" ht="24" customHeight="1" x14ac:dyDescent="0.25">
      <c r="A371" s="88">
        <v>755</v>
      </c>
      <c r="B371" s="85" t="s">
        <v>490</v>
      </c>
      <c r="C371" s="285"/>
      <c r="D371" s="285"/>
      <c r="E371" s="285"/>
      <c r="F371" s="285"/>
      <c r="G371" s="285"/>
      <c r="H371" s="285"/>
      <c r="I371" s="285"/>
      <c r="J371" s="285"/>
      <c r="K371" s="285"/>
      <c r="L371" s="285"/>
      <c r="M371" s="285"/>
      <c r="N371" s="275">
        <f t="shared" si="112"/>
        <v>0</v>
      </c>
      <c r="O371" s="285"/>
      <c r="P371" s="275">
        <f t="shared" si="128"/>
        <v>0</v>
      </c>
      <c r="Q371" s="273"/>
    </row>
    <row r="372" spans="1:17" customFormat="1" ht="25.5" customHeight="1" x14ac:dyDescent="0.25">
      <c r="A372" s="88">
        <v>756</v>
      </c>
      <c r="B372" s="85" t="s">
        <v>491</v>
      </c>
      <c r="C372" s="285"/>
      <c r="D372" s="285"/>
      <c r="E372" s="285"/>
      <c r="F372" s="285"/>
      <c r="G372" s="285"/>
      <c r="H372" s="285"/>
      <c r="I372" s="285"/>
      <c r="J372" s="285"/>
      <c r="K372" s="285"/>
      <c r="L372" s="285"/>
      <c r="M372" s="285"/>
      <c r="N372" s="275">
        <f t="shared" si="112"/>
        <v>0</v>
      </c>
      <c r="O372" s="285"/>
      <c r="P372" s="275">
        <f t="shared" si="128"/>
        <v>0</v>
      </c>
      <c r="Q372" s="273"/>
    </row>
    <row r="373" spans="1:17" customFormat="1" ht="25.5" customHeight="1" x14ac:dyDescent="0.25">
      <c r="A373" s="88">
        <v>757</v>
      </c>
      <c r="B373" s="85" t="s">
        <v>492</v>
      </c>
      <c r="C373" s="285"/>
      <c r="D373" s="285"/>
      <c r="E373" s="285"/>
      <c r="F373" s="285"/>
      <c r="G373" s="285"/>
      <c r="H373" s="285"/>
      <c r="I373" s="285"/>
      <c r="J373" s="285"/>
      <c r="K373" s="285"/>
      <c r="L373" s="285"/>
      <c r="M373" s="285"/>
      <c r="N373" s="275">
        <f t="shared" si="112"/>
        <v>0</v>
      </c>
      <c r="O373" s="285"/>
      <c r="P373" s="275">
        <f t="shared" si="128"/>
        <v>0</v>
      </c>
      <c r="Q373" s="273"/>
    </row>
    <row r="374" spans="1:17" customFormat="1" ht="25.5" customHeight="1" x14ac:dyDescent="0.25">
      <c r="A374" s="88">
        <v>758</v>
      </c>
      <c r="B374" s="85" t="s">
        <v>493</v>
      </c>
      <c r="C374" s="285"/>
      <c r="D374" s="285"/>
      <c r="E374" s="285"/>
      <c r="F374" s="285"/>
      <c r="G374" s="285"/>
      <c r="H374" s="285"/>
      <c r="I374" s="285"/>
      <c r="J374" s="285"/>
      <c r="K374" s="285"/>
      <c r="L374" s="285"/>
      <c r="M374" s="285"/>
      <c r="N374" s="275">
        <f t="shared" si="112"/>
        <v>0</v>
      </c>
      <c r="O374" s="285"/>
      <c r="P374" s="275">
        <f t="shared" si="128"/>
        <v>0</v>
      </c>
      <c r="Q374" s="273"/>
    </row>
    <row r="375" spans="1:17" customFormat="1" ht="25.5" customHeight="1" x14ac:dyDescent="0.25">
      <c r="A375" s="88">
        <v>759</v>
      </c>
      <c r="B375" s="85" t="s">
        <v>494</v>
      </c>
      <c r="C375" s="285"/>
      <c r="D375" s="285"/>
      <c r="E375" s="285"/>
      <c r="F375" s="285"/>
      <c r="G375" s="285"/>
      <c r="H375" s="285"/>
      <c r="I375" s="285"/>
      <c r="J375" s="285"/>
      <c r="K375" s="285"/>
      <c r="L375" s="285"/>
      <c r="M375" s="285"/>
      <c r="N375" s="275">
        <f t="shared" si="112"/>
        <v>0</v>
      </c>
      <c r="O375" s="285"/>
      <c r="P375" s="275">
        <f t="shared" si="128"/>
        <v>0</v>
      </c>
      <c r="Q375" s="273"/>
    </row>
    <row r="376" spans="1:17" customFormat="1" ht="25.5" customHeight="1" x14ac:dyDescent="0.25">
      <c r="A376" s="82">
        <v>7600</v>
      </c>
      <c r="B376" s="83" t="s">
        <v>495</v>
      </c>
      <c r="C376" s="272">
        <f t="shared" ref="C376:Q376" si="129">SUM(C377:C378)</f>
        <v>0</v>
      </c>
      <c r="D376" s="272">
        <f>SUM(D377:D378)</f>
        <v>0</v>
      </c>
      <c r="E376" s="272">
        <f t="shared" si="129"/>
        <v>0</v>
      </c>
      <c r="F376" s="272">
        <f t="shared" si="129"/>
        <v>0</v>
      </c>
      <c r="G376" s="272">
        <f t="shared" ref="G376:I376" si="130">SUM(G377:G378)</f>
        <v>0</v>
      </c>
      <c r="H376" s="272">
        <f t="shared" si="129"/>
        <v>0</v>
      </c>
      <c r="I376" s="272">
        <f t="shared" si="130"/>
        <v>0</v>
      </c>
      <c r="J376" s="272">
        <f t="shared" si="129"/>
        <v>0</v>
      </c>
      <c r="K376" s="272">
        <f t="shared" si="129"/>
        <v>0</v>
      </c>
      <c r="L376" s="272">
        <f t="shared" si="129"/>
        <v>0</v>
      </c>
      <c r="M376" s="272">
        <f t="shared" si="129"/>
        <v>0</v>
      </c>
      <c r="N376" s="275">
        <f t="shared" si="112"/>
        <v>0</v>
      </c>
      <c r="O376" s="272">
        <f t="shared" si="129"/>
        <v>0</v>
      </c>
      <c r="P376" s="272">
        <f t="shared" si="128"/>
        <v>0</v>
      </c>
      <c r="Q376" s="278">
        <f t="shared" si="129"/>
        <v>0</v>
      </c>
    </row>
    <row r="377" spans="1:17" customFormat="1" ht="25.5" customHeight="1" x14ac:dyDescent="0.25">
      <c r="A377" s="88">
        <v>761</v>
      </c>
      <c r="B377" s="85" t="s">
        <v>496</v>
      </c>
      <c r="C377" s="285"/>
      <c r="D377" s="285"/>
      <c r="E377" s="285"/>
      <c r="F377" s="285"/>
      <c r="G377" s="285"/>
      <c r="H377" s="285"/>
      <c r="I377" s="285"/>
      <c r="J377" s="285"/>
      <c r="K377" s="285"/>
      <c r="L377" s="285"/>
      <c r="M377" s="285"/>
      <c r="N377" s="275">
        <f t="shared" si="112"/>
        <v>0</v>
      </c>
      <c r="O377" s="285"/>
      <c r="P377" s="275">
        <f t="shared" si="128"/>
        <v>0</v>
      </c>
      <c r="Q377" s="273"/>
    </row>
    <row r="378" spans="1:17" customFormat="1" ht="25.5" customHeight="1" x14ac:dyDescent="0.25">
      <c r="A378" s="88">
        <v>762</v>
      </c>
      <c r="B378" s="85" t="s">
        <v>497</v>
      </c>
      <c r="C378" s="285"/>
      <c r="D378" s="285"/>
      <c r="E378" s="285"/>
      <c r="F378" s="285"/>
      <c r="G378" s="285"/>
      <c r="H378" s="285"/>
      <c r="I378" s="285"/>
      <c r="J378" s="285"/>
      <c r="K378" s="285"/>
      <c r="L378" s="285"/>
      <c r="M378" s="285"/>
      <c r="N378" s="275">
        <f t="shared" si="112"/>
        <v>0</v>
      </c>
      <c r="O378" s="285"/>
      <c r="P378" s="275">
        <f t="shared" si="128"/>
        <v>0</v>
      </c>
      <c r="Q378" s="273"/>
    </row>
    <row r="379" spans="1:17" customFormat="1" ht="30" x14ac:dyDescent="0.25">
      <c r="A379" s="82">
        <v>7900</v>
      </c>
      <c r="B379" s="83" t="s">
        <v>498</v>
      </c>
      <c r="C379" s="272">
        <f t="shared" ref="C379:Q379" si="131">SUM(C380:C382)</f>
        <v>0</v>
      </c>
      <c r="D379" s="272">
        <f>SUM(D380:D382)</f>
        <v>0</v>
      </c>
      <c r="E379" s="272">
        <f t="shared" si="131"/>
        <v>0</v>
      </c>
      <c r="F379" s="272">
        <f t="shared" si="131"/>
        <v>0</v>
      </c>
      <c r="G379" s="272">
        <f t="shared" ref="G379:I379" si="132">SUM(G380:G382)</f>
        <v>0</v>
      </c>
      <c r="H379" s="272">
        <f t="shared" si="131"/>
        <v>0</v>
      </c>
      <c r="I379" s="272">
        <f t="shared" si="132"/>
        <v>0</v>
      </c>
      <c r="J379" s="272">
        <f t="shared" si="131"/>
        <v>0</v>
      </c>
      <c r="K379" s="272">
        <f t="shared" si="131"/>
        <v>0</v>
      </c>
      <c r="L379" s="272">
        <f t="shared" si="131"/>
        <v>0</v>
      </c>
      <c r="M379" s="272">
        <f t="shared" si="131"/>
        <v>0</v>
      </c>
      <c r="N379" s="275">
        <f t="shared" si="112"/>
        <v>0</v>
      </c>
      <c r="O379" s="272">
        <f t="shared" si="131"/>
        <v>0</v>
      </c>
      <c r="P379" s="272">
        <f t="shared" si="128"/>
        <v>0</v>
      </c>
      <c r="Q379" s="278">
        <f t="shared" si="131"/>
        <v>0</v>
      </c>
    </row>
    <row r="380" spans="1:17" customFormat="1" ht="25.5" customHeight="1" x14ac:dyDescent="0.25">
      <c r="A380" s="88">
        <v>791</v>
      </c>
      <c r="B380" s="85" t="s">
        <v>499</v>
      </c>
      <c r="C380" s="274"/>
      <c r="D380" s="274"/>
      <c r="E380" s="274"/>
      <c r="F380" s="274"/>
      <c r="G380" s="274"/>
      <c r="H380" s="274"/>
      <c r="I380" s="274"/>
      <c r="J380" s="274"/>
      <c r="K380" s="274"/>
      <c r="L380" s="274"/>
      <c r="M380" s="274"/>
      <c r="N380" s="275">
        <f t="shared" si="112"/>
        <v>0</v>
      </c>
      <c r="O380" s="274"/>
      <c r="P380" s="275">
        <f t="shared" si="128"/>
        <v>0</v>
      </c>
      <c r="Q380" s="273"/>
    </row>
    <row r="381" spans="1:17" customFormat="1" ht="25.5" customHeight="1" x14ac:dyDescent="0.25">
      <c r="A381" s="88">
        <v>792</v>
      </c>
      <c r="B381" s="85" t="s">
        <v>500</v>
      </c>
      <c r="C381" s="274"/>
      <c r="D381" s="274"/>
      <c r="E381" s="274"/>
      <c r="F381" s="274"/>
      <c r="G381" s="274"/>
      <c r="H381" s="274"/>
      <c r="I381" s="274"/>
      <c r="J381" s="274"/>
      <c r="K381" s="274"/>
      <c r="L381" s="274"/>
      <c r="M381" s="274"/>
      <c r="N381" s="275">
        <f t="shared" si="112"/>
        <v>0</v>
      </c>
      <c r="O381" s="274"/>
      <c r="P381" s="275">
        <f t="shared" si="128"/>
        <v>0</v>
      </c>
      <c r="Q381" s="273"/>
    </row>
    <row r="382" spans="1:17" customFormat="1" ht="25.5" customHeight="1" x14ac:dyDescent="0.25">
      <c r="A382" s="88">
        <v>799</v>
      </c>
      <c r="B382" s="85" t="s">
        <v>501</v>
      </c>
      <c r="C382" s="274"/>
      <c r="D382" s="274"/>
      <c r="E382" s="274"/>
      <c r="F382" s="274"/>
      <c r="G382" s="274"/>
      <c r="H382" s="274"/>
      <c r="I382" s="274"/>
      <c r="J382" s="274"/>
      <c r="K382" s="274"/>
      <c r="L382" s="274"/>
      <c r="M382" s="274"/>
      <c r="N382" s="275">
        <f t="shared" si="112"/>
        <v>0</v>
      </c>
      <c r="O382" s="274"/>
      <c r="P382" s="275">
        <f t="shared" si="128"/>
        <v>0</v>
      </c>
      <c r="Q382" s="273"/>
    </row>
    <row r="383" spans="1:17" s="174" customFormat="1" ht="25.5" customHeight="1" x14ac:dyDescent="0.25">
      <c r="A383" s="170">
        <v>8000</v>
      </c>
      <c r="B383" s="171" t="s">
        <v>21</v>
      </c>
      <c r="C383" s="279">
        <f t="shared" ref="C383:Q383" si="133">C384+C391+C397</f>
        <v>0</v>
      </c>
      <c r="D383" s="279">
        <f>D384+D391+D397</f>
        <v>0</v>
      </c>
      <c r="E383" s="279">
        <f t="shared" si="133"/>
        <v>0</v>
      </c>
      <c r="F383" s="279">
        <f t="shared" si="133"/>
        <v>0</v>
      </c>
      <c r="G383" s="279">
        <f t="shared" ref="G383:I383" si="134">G384+G391+G397</f>
        <v>0</v>
      </c>
      <c r="H383" s="279">
        <f t="shared" si="133"/>
        <v>0</v>
      </c>
      <c r="I383" s="279">
        <f t="shared" si="134"/>
        <v>0</v>
      </c>
      <c r="J383" s="279">
        <f t="shared" si="133"/>
        <v>0</v>
      </c>
      <c r="K383" s="279">
        <f t="shared" si="133"/>
        <v>0</v>
      </c>
      <c r="L383" s="279">
        <f t="shared" si="133"/>
        <v>0</v>
      </c>
      <c r="M383" s="279">
        <f t="shared" si="133"/>
        <v>0</v>
      </c>
      <c r="N383" s="478">
        <f t="shared" si="112"/>
        <v>0</v>
      </c>
      <c r="O383" s="279">
        <f t="shared" si="133"/>
        <v>0</v>
      </c>
      <c r="P383" s="279">
        <f t="shared" si="128"/>
        <v>0</v>
      </c>
      <c r="Q383" s="281">
        <f t="shared" si="133"/>
        <v>0</v>
      </c>
    </row>
    <row r="384" spans="1:17" customFormat="1" ht="25.5" customHeight="1" x14ac:dyDescent="0.25">
      <c r="A384" s="82">
        <v>8100</v>
      </c>
      <c r="B384" s="83" t="s">
        <v>124</v>
      </c>
      <c r="C384" s="272">
        <f>SUM(C385:C390)</f>
        <v>0</v>
      </c>
      <c r="D384" s="272">
        <f>SUM(D385:D390)</f>
        <v>0</v>
      </c>
      <c r="E384" s="272">
        <f t="shared" ref="E384:Q384" si="135">SUM(E385:E390)</f>
        <v>0</v>
      </c>
      <c r="F384" s="272">
        <f t="shared" si="135"/>
        <v>0</v>
      </c>
      <c r="G384" s="272">
        <f t="shared" ref="G384:I384" si="136">SUM(G385:G390)</f>
        <v>0</v>
      </c>
      <c r="H384" s="272">
        <f t="shared" si="135"/>
        <v>0</v>
      </c>
      <c r="I384" s="272">
        <f t="shared" si="136"/>
        <v>0</v>
      </c>
      <c r="J384" s="272">
        <f t="shared" si="135"/>
        <v>0</v>
      </c>
      <c r="K384" s="272">
        <f t="shared" si="135"/>
        <v>0</v>
      </c>
      <c r="L384" s="272">
        <f t="shared" si="135"/>
        <v>0</v>
      </c>
      <c r="M384" s="272">
        <f t="shared" si="135"/>
        <v>0</v>
      </c>
      <c r="N384" s="275">
        <f t="shared" si="112"/>
        <v>0</v>
      </c>
      <c r="O384" s="272">
        <f t="shared" si="135"/>
        <v>0</v>
      </c>
      <c r="P384" s="272">
        <f t="shared" si="128"/>
        <v>0</v>
      </c>
      <c r="Q384" s="278">
        <f t="shared" si="135"/>
        <v>0</v>
      </c>
    </row>
    <row r="385" spans="1:17" customFormat="1" ht="25.5" customHeight="1" x14ac:dyDescent="0.25">
      <c r="A385" s="88">
        <v>811</v>
      </c>
      <c r="B385" s="85" t="s">
        <v>502</v>
      </c>
      <c r="C385" s="285"/>
      <c r="D385" s="285"/>
      <c r="E385" s="285"/>
      <c r="F385" s="285"/>
      <c r="G385" s="285"/>
      <c r="H385" s="285"/>
      <c r="I385" s="285"/>
      <c r="J385" s="285"/>
      <c r="K385" s="285"/>
      <c r="L385" s="285"/>
      <c r="M385" s="285"/>
      <c r="N385" s="275">
        <f t="shared" si="112"/>
        <v>0</v>
      </c>
      <c r="O385" s="285"/>
      <c r="P385" s="275">
        <f t="shared" si="128"/>
        <v>0</v>
      </c>
      <c r="Q385" s="273"/>
    </row>
    <row r="386" spans="1:17" customFormat="1" ht="25.5" customHeight="1" x14ac:dyDescent="0.25">
      <c r="A386" s="88">
        <v>812</v>
      </c>
      <c r="B386" s="85" t="s">
        <v>503</v>
      </c>
      <c r="C386" s="285"/>
      <c r="D386" s="285"/>
      <c r="E386" s="285"/>
      <c r="F386" s="285"/>
      <c r="G386" s="285"/>
      <c r="H386" s="285"/>
      <c r="I386" s="285"/>
      <c r="J386" s="285"/>
      <c r="K386" s="285"/>
      <c r="L386" s="285"/>
      <c r="M386" s="285"/>
      <c r="N386" s="275">
        <f t="shared" si="112"/>
        <v>0</v>
      </c>
      <c r="O386" s="285"/>
      <c r="P386" s="275">
        <f t="shared" si="128"/>
        <v>0</v>
      </c>
      <c r="Q386" s="273"/>
    </row>
    <row r="387" spans="1:17" customFormat="1" ht="25.5" customHeight="1" x14ac:dyDescent="0.25">
      <c r="A387" s="88">
        <v>813</v>
      </c>
      <c r="B387" s="85" t="s">
        <v>504</v>
      </c>
      <c r="C387" s="285"/>
      <c r="D387" s="285"/>
      <c r="E387" s="285"/>
      <c r="F387" s="285"/>
      <c r="G387" s="285"/>
      <c r="H387" s="285"/>
      <c r="I387" s="285"/>
      <c r="J387" s="285"/>
      <c r="K387" s="285"/>
      <c r="L387" s="285"/>
      <c r="M387" s="285"/>
      <c r="N387" s="275">
        <f t="shared" si="112"/>
        <v>0</v>
      </c>
      <c r="O387" s="285"/>
      <c r="P387" s="275">
        <f t="shared" si="128"/>
        <v>0</v>
      </c>
      <c r="Q387" s="273"/>
    </row>
    <row r="388" spans="1:17" customFormat="1" ht="25.5" x14ac:dyDescent="0.25">
      <c r="A388" s="88">
        <v>814</v>
      </c>
      <c r="B388" s="85" t="s">
        <v>505</v>
      </c>
      <c r="C388" s="285"/>
      <c r="D388" s="285"/>
      <c r="E388" s="285"/>
      <c r="F388" s="285"/>
      <c r="G388" s="285"/>
      <c r="H388" s="285"/>
      <c r="I388" s="285"/>
      <c r="J388" s="285"/>
      <c r="K388" s="285"/>
      <c r="L388" s="285"/>
      <c r="M388" s="285"/>
      <c r="N388" s="275">
        <f t="shared" si="112"/>
        <v>0</v>
      </c>
      <c r="O388" s="285"/>
      <c r="P388" s="275">
        <f t="shared" si="128"/>
        <v>0</v>
      </c>
      <c r="Q388" s="273"/>
    </row>
    <row r="389" spans="1:17" customFormat="1" ht="25.5" customHeight="1" x14ac:dyDescent="0.25">
      <c r="A389" s="88">
        <v>815</v>
      </c>
      <c r="B389" s="85" t="s">
        <v>506</v>
      </c>
      <c r="C389" s="285"/>
      <c r="D389" s="285"/>
      <c r="E389" s="285"/>
      <c r="F389" s="285"/>
      <c r="G389" s="285"/>
      <c r="H389" s="285"/>
      <c r="I389" s="285"/>
      <c r="J389" s="285"/>
      <c r="K389" s="285"/>
      <c r="L389" s="285"/>
      <c r="M389" s="285"/>
      <c r="N389" s="275">
        <f t="shared" si="112"/>
        <v>0</v>
      </c>
      <c r="O389" s="285"/>
      <c r="P389" s="275">
        <f t="shared" si="128"/>
        <v>0</v>
      </c>
      <c r="Q389" s="273"/>
    </row>
    <row r="390" spans="1:17" customFormat="1" ht="25.5" customHeight="1" x14ac:dyDescent="0.25">
      <c r="A390" s="88">
        <v>816</v>
      </c>
      <c r="B390" s="85" t="s">
        <v>507</v>
      </c>
      <c r="C390" s="285"/>
      <c r="D390" s="285"/>
      <c r="E390" s="285"/>
      <c r="F390" s="285"/>
      <c r="G390" s="285"/>
      <c r="H390" s="285"/>
      <c r="I390" s="285"/>
      <c r="J390" s="285"/>
      <c r="K390" s="285"/>
      <c r="L390" s="285"/>
      <c r="M390" s="285"/>
      <c r="N390" s="275">
        <f t="shared" si="112"/>
        <v>0</v>
      </c>
      <c r="O390" s="285"/>
      <c r="P390" s="275">
        <f t="shared" si="128"/>
        <v>0</v>
      </c>
      <c r="Q390" s="273"/>
    </row>
    <row r="391" spans="1:17" customFormat="1" ht="25.5" customHeight="1" x14ac:dyDescent="0.25">
      <c r="A391" s="82">
        <v>8300</v>
      </c>
      <c r="B391" s="83" t="s">
        <v>127</v>
      </c>
      <c r="C391" s="272">
        <f t="shared" ref="C391:Q391" si="137">SUM(C392:C396)</f>
        <v>0</v>
      </c>
      <c r="D391" s="272">
        <f>SUM(D392:D396)</f>
        <v>0</v>
      </c>
      <c r="E391" s="272">
        <f t="shared" si="137"/>
        <v>0</v>
      </c>
      <c r="F391" s="272">
        <f t="shared" si="137"/>
        <v>0</v>
      </c>
      <c r="G391" s="272">
        <f t="shared" ref="G391:I391" si="138">SUM(G392:G396)</f>
        <v>0</v>
      </c>
      <c r="H391" s="272">
        <f t="shared" si="137"/>
        <v>0</v>
      </c>
      <c r="I391" s="272">
        <f t="shared" si="138"/>
        <v>0</v>
      </c>
      <c r="J391" s="272">
        <f t="shared" si="137"/>
        <v>0</v>
      </c>
      <c r="K391" s="272">
        <f t="shared" si="137"/>
        <v>0</v>
      </c>
      <c r="L391" s="272">
        <f t="shared" si="137"/>
        <v>0</v>
      </c>
      <c r="M391" s="272">
        <f t="shared" si="137"/>
        <v>0</v>
      </c>
      <c r="N391" s="275">
        <f t="shared" si="112"/>
        <v>0</v>
      </c>
      <c r="O391" s="272">
        <f t="shared" si="137"/>
        <v>0</v>
      </c>
      <c r="P391" s="272">
        <f t="shared" si="128"/>
        <v>0</v>
      </c>
      <c r="Q391" s="278">
        <f t="shared" si="137"/>
        <v>0</v>
      </c>
    </row>
    <row r="392" spans="1:17" customFormat="1" ht="25.5" customHeight="1" x14ac:dyDescent="0.25">
      <c r="A392" s="88">
        <v>831</v>
      </c>
      <c r="B392" s="85" t="s">
        <v>508</v>
      </c>
      <c r="C392" s="285"/>
      <c r="D392" s="285"/>
      <c r="E392" s="285"/>
      <c r="F392" s="285"/>
      <c r="G392" s="285"/>
      <c r="H392" s="285"/>
      <c r="I392" s="285"/>
      <c r="J392" s="285"/>
      <c r="K392" s="285"/>
      <c r="L392" s="285"/>
      <c r="M392" s="285"/>
      <c r="N392" s="275">
        <f t="shared" si="112"/>
        <v>0</v>
      </c>
      <c r="O392" s="285"/>
      <c r="P392" s="275">
        <f t="shared" si="128"/>
        <v>0</v>
      </c>
      <c r="Q392" s="273"/>
    </row>
    <row r="393" spans="1:17" customFormat="1" ht="25.5" customHeight="1" x14ac:dyDescent="0.25">
      <c r="A393" s="88">
        <v>832</v>
      </c>
      <c r="B393" s="85" t="s">
        <v>509</v>
      </c>
      <c r="C393" s="285"/>
      <c r="D393" s="285"/>
      <c r="E393" s="285"/>
      <c r="F393" s="285"/>
      <c r="G393" s="285"/>
      <c r="H393" s="285"/>
      <c r="I393" s="285"/>
      <c r="J393" s="285"/>
      <c r="K393" s="285"/>
      <c r="L393" s="285"/>
      <c r="M393" s="285"/>
      <c r="N393" s="275">
        <f t="shared" ref="N393:N434" si="139">SUM(C393:M393)</f>
        <v>0</v>
      </c>
      <c r="O393" s="285"/>
      <c r="P393" s="275">
        <f t="shared" si="128"/>
        <v>0</v>
      </c>
      <c r="Q393" s="273"/>
    </row>
    <row r="394" spans="1:17" customFormat="1" ht="25.5" customHeight="1" x14ac:dyDescent="0.25">
      <c r="A394" s="88">
        <v>833</v>
      </c>
      <c r="B394" s="85" t="s">
        <v>510</v>
      </c>
      <c r="C394" s="285"/>
      <c r="D394" s="285"/>
      <c r="E394" s="285"/>
      <c r="F394" s="285"/>
      <c r="G394" s="285"/>
      <c r="H394" s="285"/>
      <c r="I394" s="285"/>
      <c r="J394" s="285"/>
      <c r="K394" s="285"/>
      <c r="L394" s="285"/>
      <c r="M394" s="285"/>
      <c r="N394" s="275">
        <f t="shared" si="139"/>
        <v>0</v>
      </c>
      <c r="O394" s="285"/>
      <c r="P394" s="275">
        <f t="shared" si="128"/>
        <v>0</v>
      </c>
      <c r="Q394" s="273"/>
    </row>
    <row r="395" spans="1:17" customFormat="1" ht="34.5" customHeight="1" x14ac:dyDescent="0.25">
      <c r="A395" s="88">
        <v>834</v>
      </c>
      <c r="B395" s="85" t="s">
        <v>511</v>
      </c>
      <c r="C395" s="285"/>
      <c r="D395" s="285"/>
      <c r="E395" s="285"/>
      <c r="F395" s="285"/>
      <c r="G395" s="285"/>
      <c r="H395" s="285"/>
      <c r="I395" s="285"/>
      <c r="J395" s="285"/>
      <c r="K395" s="285"/>
      <c r="L395" s="285"/>
      <c r="M395" s="285"/>
      <c r="N395" s="275">
        <f t="shared" si="139"/>
        <v>0</v>
      </c>
      <c r="O395" s="285"/>
      <c r="P395" s="275">
        <f t="shared" si="128"/>
        <v>0</v>
      </c>
      <c r="Q395" s="273"/>
    </row>
    <row r="396" spans="1:17" customFormat="1" ht="33" customHeight="1" x14ac:dyDescent="0.25">
      <c r="A396" s="88">
        <v>835</v>
      </c>
      <c r="B396" s="85" t="s">
        <v>512</v>
      </c>
      <c r="C396" s="285"/>
      <c r="D396" s="285"/>
      <c r="E396" s="285"/>
      <c r="F396" s="285"/>
      <c r="G396" s="285"/>
      <c r="H396" s="285"/>
      <c r="I396" s="285"/>
      <c r="J396" s="285"/>
      <c r="K396" s="285"/>
      <c r="L396" s="285"/>
      <c r="M396" s="285"/>
      <c r="N396" s="275">
        <f t="shared" si="139"/>
        <v>0</v>
      </c>
      <c r="O396" s="285"/>
      <c r="P396" s="275">
        <f t="shared" si="128"/>
        <v>0</v>
      </c>
      <c r="Q396" s="273"/>
    </row>
    <row r="397" spans="1:17" customFormat="1" ht="25.5" customHeight="1" x14ac:dyDescent="0.25">
      <c r="A397" s="82">
        <v>8500</v>
      </c>
      <c r="B397" s="83" t="s">
        <v>132</v>
      </c>
      <c r="C397" s="272">
        <f t="shared" ref="C397:Q397" si="140">SUM(C398:C400)</f>
        <v>0</v>
      </c>
      <c r="D397" s="272">
        <f>SUM(D398:D400)</f>
        <v>0</v>
      </c>
      <c r="E397" s="272">
        <f t="shared" si="140"/>
        <v>0</v>
      </c>
      <c r="F397" s="272">
        <f t="shared" si="140"/>
        <v>0</v>
      </c>
      <c r="G397" s="272">
        <f t="shared" ref="G397:I397" si="141">SUM(G398:G400)</f>
        <v>0</v>
      </c>
      <c r="H397" s="272">
        <f t="shared" si="140"/>
        <v>0</v>
      </c>
      <c r="I397" s="272">
        <f t="shared" si="141"/>
        <v>0</v>
      </c>
      <c r="J397" s="272">
        <f t="shared" si="140"/>
        <v>0</v>
      </c>
      <c r="K397" s="272">
        <f t="shared" si="140"/>
        <v>0</v>
      </c>
      <c r="L397" s="272">
        <f t="shared" si="140"/>
        <v>0</v>
      </c>
      <c r="M397" s="272">
        <f t="shared" si="140"/>
        <v>0</v>
      </c>
      <c r="N397" s="275">
        <f t="shared" si="139"/>
        <v>0</v>
      </c>
      <c r="O397" s="272">
        <f t="shared" si="140"/>
        <v>0</v>
      </c>
      <c r="P397" s="272">
        <f t="shared" si="128"/>
        <v>0</v>
      </c>
      <c r="Q397" s="278">
        <f t="shared" si="140"/>
        <v>0</v>
      </c>
    </row>
    <row r="398" spans="1:17" customFormat="1" ht="25.5" customHeight="1" x14ac:dyDescent="0.25">
      <c r="A398" s="88">
        <v>851</v>
      </c>
      <c r="B398" s="85" t="s">
        <v>513</v>
      </c>
      <c r="C398" s="285"/>
      <c r="D398" s="285"/>
      <c r="E398" s="285"/>
      <c r="F398" s="285"/>
      <c r="G398" s="285"/>
      <c r="H398" s="285"/>
      <c r="I398" s="285"/>
      <c r="J398" s="285"/>
      <c r="K398" s="285"/>
      <c r="L398" s="285"/>
      <c r="M398" s="285"/>
      <c r="N398" s="275">
        <f t="shared" si="139"/>
        <v>0</v>
      </c>
      <c r="O398" s="285"/>
      <c r="P398" s="275">
        <f t="shared" si="128"/>
        <v>0</v>
      </c>
      <c r="Q398" s="273"/>
    </row>
    <row r="399" spans="1:17" customFormat="1" ht="25.5" customHeight="1" x14ac:dyDescent="0.25">
      <c r="A399" s="88">
        <v>852</v>
      </c>
      <c r="B399" s="85" t="s">
        <v>514</v>
      </c>
      <c r="C399" s="285"/>
      <c r="D399" s="285"/>
      <c r="E399" s="285"/>
      <c r="F399" s="285"/>
      <c r="G399" s="285"/>
      <c r="H399" s="285"/>
      <c r="I399" s="285"/>
      <c r="J399" s="285"/>
      <c r="K399" s="285"/>
      <c r="L399" s="285"/>
      <c r="M399" s="285"/>
      <c r="N399" s="275">
        <f t="shared" si="139"/>
        <v>0</v>
      </c>
      <c r="O399" s="285"/>
      <c r="P399" s="275">
        <f t="shared" si="128"/>
        <v>0</v>
      </c>
      <c r="Q399" s="273"/>
    </row>
    <row r="400" spans="1:17" customFormat="1" ht="25.5" customHeight="1" x14ac:dyDescent="0.25">
      <c r="A400" s="88">
        <v>853</v>
      </c>
      <c r="B400" s="85" t="s">
        <v>515</v>
      </c>
      <c r="C400" s="285"/>
      <c r="D400" s="285"/>
      <c r="E400" s="285"/>
      <c r="F400" s="285"/>
      <c r="G400" s="285"/>
      <c r="H400" s="285"/>
      <c r="I400" s="285"/>
      <c r="J400" s="285"/>
      <c r="K400" s="285"/>
      <c r="L400" s="285"/>
      <c r="M400" s="285"/>
      <c r="N400" s="275">
        <f t="shared" si="139"/>
        <v>0</v>
      </c>
      <c r="O400" s="285"/>
      <c r="P400" s="275">
        <f t="shared" si="128"/>
        <v>0</v>
      </c>
      <c r="Q400" s="273"/>
    </row>
    <row r="401" spans="1:17" s="175" customFormat="1" ht="25.5" customHeight="1" x14ac:dyDescent="0.25">
      <c r="A401" s="170">
        <v>9000</v>
      </c>
      <c r="B401" s="171" t="s">
        <v>516</v>
      </c>
      <c r="C401" s="279">
        <f t="shared" ref="C401:Q401" si="142">C402+C411+C420+C423+C426+C428+C431</f>
        <v>150000</v>
      </c>
      <c r="D401" s="279">
        <f>D402+D411+D420+D423+D426+D428+D431</f>
        <v>0</v>
      </c>
      <c r="E401" s="279">
        <f t="shared" si="142"/>
        <v>0</v>
      </c>
      <c r="F401" s="279">
        <f t="shared" si="142"/>
        <v>4780000</v>
      </c>
      <c r="G401" s="279">
        <f t="shared" ref="G401:I401" si="143">G402+G411+G420+G423+G426+G428+G431</f>
        <v>0</v>
      </c>
      <c r="H401" s="279">
        <f t="shared" si="142"/>
        <v>0</v>
      </c>
      <c r="I401" s="279">
        <f t="shared" si="143"/>
        <v>0</v>
      </c>
      <c r="J401" s="279">
        <f t="shared" si="142"/>
        <v>0</v>
      </c>
      <c r="K401" s="279">
        <f t="shared" si="142"/>
        <v>0</v>
      </c>
      <c r="L401" s="279">
        <f t="shared" si="142"/>
        <v>0</v>
      </c>
      <c r="M401" s="279">
        <f t="shared" si="142"/>
        <v>0</v>
      </c>
      <c r="N401" s="478">
        <f t="shared" si="139"/>
        <v>4930000</v>
      </c>
      <c r="O401" s="279">
        <f t="shared" si="142"/>
        <v>0</v>
      </c>
      <c r="P401" s="279">
        <f t="shared" ref="P401:P432" si="144">SUM(C401:O401)</f>
        <v>9860000</v>
      </c>
      <c r="Q401" s="280">
        <f t="shared" si="142"/>
        <v>0</v>
      </c>
    </row>
    <row r="402" spans="1:17" customFormat="1" ht="25.5" customHeight="1" x14ac:dyDescent="0.25">
      <c r="A402" s="89">
        <v>9100</v>
      </c>
      <c r="B402" s="77" t="s">
        <v>517</v>
      </c>
      <c r="C402" s="272">
        <f>SUM(C403:C410)</f>
        <v>0</v>
      </c>
      <c r="D402" s="272">
        <f>SUM(D403:D410)</f>
        <v>0</v>
      </c>
      <c r="E402" s="272">
        <f t="shared" ref="E402:Q402" si="145">SUM(E403:E410)</f>
        <v>0</v>
      </c>
      <c r="F402" s="272">
        <f t="shared" si="145"/>
        <v>630000</v>
      </c>
      <c r="G402" s="272">
        <f t="shared" ref="G402:I402" si="146">SUM(G403:G410)</f>
        <v>0</v>
      </c>
      <c r="H402" s="272">
        <f t="shared" si="145"/>
        <v>0</v>
      </c>
      <c r="I402" s="272">
        <f t="shared" si="146"/>
        <v>0</v>
      </c>
      <c r="J402" s="272">
        <f t="shared" si="145"/>
        <v>0</v>
      </c>
      <c r="K402" s="272">
        <f t="shared" si="145"/>
        <v>0</v>
      </c>
      <c r="L402" s="272">
        <f t="shared" si="145"/>
        <v>0</v>
      </c>
      <c r="M402" s="272">
        <f t="shared" si="145"/>
        <v>0</v>
      </c>
      <c r="N402" s="275">
        <f t="shared" si="139"/>
        <v>630000</v>
      </c>
      <c r="O402" s="272">
        <f t="shared" si="145"/>
        <v>0</v>
      </c>
      <c r="P402" s="272">
        <f t="shared" si="144"/>
        <v>1260000</v>
      </c>
      <c r="Q402" s="278">
        <f t="shared" si="145"/>
        <v>0</v>
      </c>
    </row>
    <row r="403" spans="1:17" customFormat="1" ht="25.5" customHeight="1" x14ac:dyDescent="0.25">
      <c r="A403" s="88">
        <v>911</v>
      </c>
      <c r="B403" s="85" t="s">
        <v>518</v>
      </c>
      <c r="C403" s="274"/>
      <c r="D403" s="274"/>
      <c r="E403" s="274"/>
      <c r="F403" s="274">
        <v>630000</v>
      </c>
      <c r="G403" s="274"/>
      <c r="H403" s="274"/>
      <c r="I403" s="274"/>
      <c r="J403" s="274"/>
      <c r="K403" s="274"/>
      <c r="L403" s="274"/>
      <c r="M403" s="274"/>
      <c r="N403" s="275">
        <f t="shared" si="139"/>
        <v>630000</v>
      </c>
      <c r="O403" s="274"/>
      <c r="P403" s="275">
        <f t="shared" si="144"/>
        <v>1260000</v>
      </c>
      <c r="Q403" s="273"/>
    </row>
    <row r="404" spans="1:17" customFormat="1" ht="30" customHeight="1" x14ac:dyDescent="0.25">
      <c r="A404" s="88">
        <v>912</v>
      </c>
      <c r="B404" s="85" t="s">
        <v>519</v>
      </c>
      <c r="C404" s="274"/>
      <c r="D404" s="274"/>
      <c r="E404" s="274"/>
      <c r="F404" s="274"/>
      <c r="G404" s="274"/>
      <c r="H404" s="274"/>
      <c r="I404" s="274"/>
      <c r="J404" s="274"/>
      <c r="K404" s="274"/>
      <c r="L404" s="274"/>
      <c r="M404" s="274"/>
      <c r="N404" s="275">
        <f t="shared" si="139"/>
        <v>0</v>
      </c>
      <c r="O404" s="274"/>
      <c r="P404" s="275">
        <f t="shared" si="144"/>
        <v>0</v>
      </c>
      <c r="Q404" s="273"/>
    </row>
    <row r="405" spans="1:17" customFormat="1" ht="25.5" customHeight="1" x14ac:dyDescent="0.25">
      <c r="A405" s="88">
        <v>913</v>
      </c>
      <c r="B405" s="85" t="s">
        <v>520</v>
      </c>
      <c r="C405" s="274"/>
      <c r="D405" s="274"/>
      <c r="E405" s="274"/>
      <c r="F405" s="274"/>
      <c r="G405" s="274"/>
      <c r="H405" s="274"/>
      <c r="I405" s="274"/>
      <c r="J405" s="274"/>
      <c r="K405" s="274"/>
      <c r="L405" s="274"/>
      <c r="M405" s="274"/>
      <c r="N405" s="275">
        <f t="shared" si="139"/>
        <v>0</v>
      </c>
      <c r="O405" s="274"/>
      <c r="P405" s="275">
        <f t="shared" si="144"/>
        <v>0</v>
      </c>
      <c r="Q405" s="273"/>
    </row>
    <row r="406" spans="1:17" customFormat="1" ht="25.5" customHeight="1" x14ac:dyDescent="0.25">
      <c r="A406" s="88">
        <v>914</v>
      </c>
      <c r="B406" s="85" t="s">
        <v>521</v>
      </c>
      <c r="C406" s="274"/>
      <c r="D406" s="274"/>
      <c r="E406" s="274"/>
      <c r="F406" s="274"/>
      <c r="G406" s="274"/>
      <c r="H406" s="274"/>
      <c r="I406" s="274"/>
      <c r="J406" s="274"/>
      <c r="K406" s="274"/>
      <c r="L406" s="274"/>
      <c r="M406" s="274"/>
      <c r="N406" s="275">
        <f t="shared" si="139"/>
        <v>0</v>
      </c>
      <c r="O406" s="274"/>
      <c r="P406" s="275">
        <f t="shared" si="144"/>
        <v>0</v>
      </c>
      <c r="Q406" s="273"/>
    </row>
    <row r="407" spans="1:17" customFormat="1" ht="33" customHeight="1" x14ac:dyDescent="0.25">
      <c r="A407" s="88">
        <v>915</v>
      </c>
      <c r="B407" s="85" t="s">
        <v>522</v>
      </c>
      <c r="C407" s="274"/>
      <c r="D407" s="274"/>
      <c r="E407" s="274"/>
      <c r="F407" s="274"/>
      <c r="G407" s="274"/>
      <c r="H407" s="274"/>
      <c r="I407" s="274"/>
      <c r="J407" s="274"/>
      <c r="K407" s="274"/>
      <c r="L407" s="274"/>
      <c r="M407" s="274"/>
      <c r="N407" s="275">
        <f t="shared" si="139"/>
        <v>0</v>
      </c>
      <c r="O407" s="274"/>
      <c r="P407" s="275">
        <f t="shared" si="144"/>
        <v>0</v>
      </c>
      <c r="Q407" s="273"/>
    </row>
    <row r="408" spans="1:17" customFormat="1" ht="25.5" customHeight="1" x14ac:dyDescent="0.25">
      <c r="A408" s="88">
        <v>916</v>
      </c>
      <c r="B408" s="85" t="s">
        <v>523</v>
      </c>
      <c r="C408" s="274"/>
      <c r="D408" s="274"/>
      <c r="E408" s="274"/>
      <c r="F408" s="274"/>
      <c r="G408" s="274"/>
      <c r="H408" s="274"/>
      <c r="I408" s="274"/>
      <c r="J408" s="274"/>
      <c r="K408" s="274"/>
      <c r="L408" s="274"/>
      <c r="M408" s="274"/>
      <c r="N408" s="275">
        <f t="shared" si="139"/>
        <v>0</v>
      </c>
      <c r="O408" s="274"/>
      <c r="P408" s="275">
        <f t="shared" si="144"/>
        <v>0</v>
      </c>
      <c r="Q408" s="273"/>
    </row>
    <row r="409" spans="1:17" customFormat="1" ht="27.75" customHeight="1" x14ac:dyDescent="0.25">
      <c r="A409" s="88">
        <v>917</v>
      </c>
      <c r="B409" s="85" t="s">
        <v>524</v>
      </c>
      <c r="C409" s="274"/>
      <c r="D409" s="274"/>
      <c r="E409" s="274"/>
      <c r="F409" s="274"/>
      <c r="G409" s="274"/>
      <c r="H409" s="274"/>
      <c r="I409" s="274"/>
      <c r="J409" s="274"/>
      <c r="K409" s="274"/>
      <c r="L409" s="274"/>
      <c r="M409" s="274"/>
      <c r="N409" s="275">
        <f t="shared" si="139"/>
        <v>0</v>
      </c>
      <c r="O409" s="274"/>
      <c r="P409" s="275">
        <f t="shared" si="144"/>
        <v>0</v>
      </c>
      <c r="Q409" s="273"/>
    </row>
    <row r="410" spans="1:17" customFormat="1" ht="25.5" customHeight="1" x14ac:dyDescent="0.25">
      <c r="A410" s="88">
        <v>918</v>
      </c>
      <c r="B410" s="85" t="s">
        <v>525</v>
      </c>
      <c r="C410" s="274"/>
      <c r="D410" s="274"/>
      <c r="E410" s="274"/>
      <c r="F410" s="274"/>
      <c r="G410" s="274"/>
      <c r="H410" s="274"/>
      <c r="I410" s="274"/>
      <c r="J410" s="274"/>
      <c r="K410" s="274"/>
      <c r="L410" s="274"/>
      <c r="M410" s="274"/>
      <c r="N410" s="275">
        <f t="shared" si="139"/>
        <v>0</v>
      </c>
      <c r="O410" s="274"/>
      <c r="P410" s="275">
        <f t="shared" si="144"/>
        <v>0</v>
      </c>
      <c r="Q410" s="273"/>
    </row>
    <row r="411" spans="1:17" customFormat="1" ht="25.5" customHeight="1" x14ac:dyDescent="0.25">
      <c r="A411" s="82">
        <v>9200</v>
      </c>
      <c r="B411" s="83" t="s">
        <v>526</v>
      </c>
      <c r="C411" s="272">
        <f t="shared" ref="C411:Q411" si="147">SUM(C412:C419)</f>
        <v>0</v>
      </c>
      <c r="D411" s="272">
        <f>SUM(D412:D419)</f>
        <v>0</v>
      </c>
      <c r="E411" s="272">
        <f t="shared" si="147"/>
        <v>0</v>
      </c>
      <c r="F411" s="272">
        <f t="shared" si="147"/>
        <v>3650000</v>
      </c>
      <c r="G411" s="272">
        <f t="shared" ref="G411:I411" si="148">SUM(G412:G419)</f>
        <v>0</v>
      </c>
      <c r="H411" s="272">
        <f t="shared" si="147"/>
        <v>0</v>
      </c>
      <c r="I411" s="272">
        <f t="shared" si="148"/>
        <v>0</v>
      </c>
      <c r="J411" s="272">
        <f t="shared" si="147"/>
        <v>0</v>
      </c>
      <c r="K411" s="272">
        <f t="shared" si="147"/>
        <v>0</v>
      </c>
      <c r="L411" s="272">
        <f t="shared" si="147"/>
        <v>0</v>
      </c>
      <c r="M411" s="272">
        <f t="shared" si="147"/>
        <v>0</v>
      </c>
      <c r="N411" s="275">
        <f t="shared" si="139"/>
        <v>3650000</v>
      </c>
      <c r="O411" s="272">
        <f t="shared" si="147"/>
        <v>0</v>
      </c>
      <c r="P411" s="272">
        <f t="shared" si="144"/>
        <v>7300000</v>
      </c>
      <c r="Q411" s="278">
        <f t="shared" si="147"/>
        <v>0</v>
      </c>
    </row>
    <row r="412" spans="1:17" customFormat="1" ht="25.5" customHeight="1" x14ac:dyDescent="0.25">
      <c r="A412" s="88">
        <v>921</v>
      </c>
      <c r="B412" s="85" t="s">
        <v>527</v>
      </c>
      <c r="C412" s="274"/>
      <c r="D412" s="274"/>
      <c r="E412" s="274"/>
      <c r="F412" s="274">
        <v>3650000</v>
      </c>
      <c r="G412" s="274"/>
      <c r="H412" s="274"/>
      <c r="I412" s="274"/>
      <c r="J412" s="274"/>
      <c r="K412" s="274"/>
      <c r="L412" s="274"/>
      <c r="M412" s="274"/>
      <c r="N412" s="275">
        <f t="shared" si="139"/>
        <v>3650000</v>
      </c>
      <c r="O412" s="274"/>
      <c r="P412" s="275">
        <f t="shared" si="144"/>
        <v>7300000</v>
      </c>
      <c r="Q412" s="273"/>
    </row>
    <row r="413" spans="1:17" customFormat="1" ht="25.5" customHeight="1" x14ac:dyDescent="0.25">
      <c r="A413" s="88">
        <v>922</v>
      </c>
      <c r="B413" s="85" t="s">
        <v>528</v>
      </c>
      <c r="C413" s="274"/>
      <c r="D413" s="274"/>
      <c r="E413" s="274"/>
      <c r="F413" s="274"/>
      <c r="G413" s="274"/>
      <c r="H413" s="274"/>
      <c r="I413" s="274"/>
      <c r="J413" s="274"/>
      <c r="K413" s="274"/>
      <c r="L413" s="274"/>
      <c r="M413" s="274"/>
      <c r="N413" s="275">
        <f t="shared" si="139"/>
        <v>0</v>
      </c>
      <c r="O413" s="274"/>
      <c r="P413" s="275">
        <f t="shared" si="144"/>
        <v>0</v>
      </c>
      <c r="Q413" s="273"/>
    </row>
    <row r="414" spans="1:17" customFormat="1" ht="25.5" customHeight="1" x14ac:dyDescent="0.25">
      <c r="A414" s="88">
        <v>923</v>
      </c>
      <c r="B414" s="85" t="s">
        <v>529</v>
      </c>
      <c r="C414" s="274"/>
      <c r="D414" s="274"/>
      <c r="E414" s="274"/>
      <c r="F414" s="274"/>
      <c r="G414" s="274"/>
      <c r="H414" s="274"/>
      <c r="I414" s="274"/>
      <c r="J414" s="274"/>
      <c r="K414" s="274"/>
      <c r="L414" s="274"/>
      <c r="M414" s="274"/>
      <c r="N414" s="275">
        <f t="shared" si="139"/>
        <v>0</v>
      </c>
      <c r="O414" s="274"/>
      <c r="P414" s="275">
        <f t="shared" si="144"/>
        <v>0</v>
      </c>
      <c r="Q414" s="273"/>
    </row>
    <row r="415" spans="1:17" customFormat="1" ht="25.5" customHeight="1" x14ac:dyDescent="0.25">
      <c r="A415" s="88">
        <v>924</v>
      </c>
      <c r="B415" s="85" t="s">
        <v>530</v>
      </c>
      <c r="C415" s="274"/>
      <c r="D415" s="274"/>
      <c r="E415" s="274"/>
      <c r="F415" s="274"/>
      <c r="G415" s="274"/>
      <c r="H415" s="274"/>
      <c r="I415" s="274"/>
      <c r="J415" s="274"/>
      <c r="K415" s="274"/>
      <c r="L415" s="274"/>
      <c r="M415" s="274"/>
      <c r="N415" s="275">
        <f t="shared" si="139"/>
        <v>0</v>
      </c>
      <c r="O415" s="274"/>
      <c r="P415" s="275">
        <f t="shared" si="144"/>
        <v>0</v>
      </c>
      <c r="Q415" s="273"/>
    </row>
    <row r="416" spans="1:17" customFormat="1" ht="24" customHeight="1" x14ac:dyDescent="0.25">
      <c r="A416" s="88">
        <v>925</v>
      </c>
      <c r="B416" s="85" t="s">
        <v>531</v>
      </c>
      <c r="C416" s="274"/>
      <c r="D416" s="274"/>
      <c r="E416" s="274"/>
      <c r="F416" s="274"/>
      <c r="G416" s="274"/>
      <c r="H416" s="274"/>
      <c r="I416" s="274"/>
      <c r="J416" s="274"/>
      <c r="K416" s="274"/>
      <c r="L416" s="274"/>
      <c r="M416" s="274"/>
      <c r="N416" s="275">
        <f t="shared" si="139"/>
        <v>0</v>
      </c>
      <c r="O416" s="274"/>
      <c r="P416" s="275">
        <f t="shared" si="144"/>
        <v>0</v>
      </c>
      <c r="Q416" s="273"/>
    </row>
    <row r="417" spans="1:17" customFormat="1" ht="25.5" customHeight="1" x14ac:dyDescent="0.25">
      <c r="A417" s="88">
        <v>926</v>
      </c>
      <c r="B417" s="85" t="s">
        <v>532</v>
      </c>
      <c r="C417" s="274"/>
      <c r="D417" s="274"/>
      <c r="E417" s="274"/>
      <c r="F417" s="274"/>
      <c r="G417" s="274"/>
      <c r="H417" s="274"/>
      <c r="I417" s="274"/>
      <c r="J417" s="274"/>
      <c r="K417" s="274"/>
      <c r="L417" s="274"/>
      <c r="M417" s="274"/>
      <c r="N417" s="275">
        <f t="shared" si="139"/>
        <v>0</v>
      </c>
      <c r="O417" s="274"/>
      <c r="P417" s="275">
        <f t="shared" si="144"/>
        <v>0</v>
      </c>
      <c r="Q417" s="273"/>
    </row>
    <row r="418" spans="1:17" customFormat="1" ht="25.5" x14ac:dyDescent="0.25">
      <c r="A418" s="88">
        <v>927</v>
      </c>
      <c r="B418" s="85" t="s">
        <v>533</v>
      </c>
      <c r="C418" s="274"/>
      <c r="D418" s="274"/>
      <c r="E418" s="274"/>
      <c r="F418" s="274"/>
      <c r="G418" s="274"/>
      <c r="H418" s="274"/>
      <c r="I418" s="274"/>
      <c r="J418" s="274"/>
      <c r="K418" s="274"/>
      <c r="L418" s="274"/>
      <c r="M418" s="274"/>
      <c r="N418" s="275">
        <f t="shared" si="139"/>
        <v>0</v>
      </c>
      <c r="O418" s="274"/>
      <c r="P418" s="275">
        <f t="shared" si="144"/>
        <v>0</v>
      </c>
      <c r="Q418" s="273"/>
    </row>
    <row r="419" spans="1:17" customFormat="1" ht="25.5" customHeight="1" x14ac:dyDescent="0.25">
      <c r="A419" s="88">
        <v>928</v>
      </c>
      <c r="B419" s="85" t="s">
        <v>534</v>
      </c>
      <c r="C419" s="274"/>
      <c r="D419" s="274"/>
      <c r="E419" s="274"/>
      <c r="F419" s="274"/>
      <c r="G419" s="274"/>
      <c r="H419" s="274"/>
      <c r="I419" s="274"/>
      <c r="J419" s="274"/>
      <c r="K419" s="274"/>
      <c r="L419" s="274"/>
      <c r="M419" s="274"/>
      <c r="N419" s="275">
        <f t="shared" si="139"/>
        <v>0</v>
      </c>
      <c r="O419" s="274"/>
      <c r="P419" s="275">
        <f t="shared" si="144"/>
        <v>0</v>
      </c>
      <c r="Q419" s="273"/>
    </row>
    <row r="420" spans="1:17" customFormat="1" ht="25.5" customHeight="1" x14ac:dyDescent="0.25">
      <c r="A420" s="82">
        <v>9300</v>
      </c>
      <c r="B420" s="83" t="s">
        <v>535</v>
      </c>
      <c r="C420" s="272">
        <f t="shared" ref="C420:Q420" si="149">SUM(C421:C422)</f>
        <v>0</v>
      </c>
      <c r="D420" s="272">
        <f>SUM(D421:D422)</f>
        <v>0</v>
      </c>
      <c r="E420" s="272">
        <f t="shared" si="149"/>
        <v>0</v>
      </c>
      <c r="F420" s="272">
        <f t="shared" si="149"/>
        <v>0</v>
      </c>
      <c r="G420" s="272">
        <f t="shared" ref="G420:I420" si="150">SUM(G421:G422)</f>
        <v>0</v>
      </c>
      <c r="H420" s="272">
        <f t="shared" si="149"/>
        <v>0</v>
      </c>
      <c r="I420" s="272">
        <f t="shared" si="150"/>
        <v>0</v>
      </c>
      <c r="J420" s="272">
        <f t="shared" si="149"/>
        <v>0</v>
      </c>
      <c r="K420" s="272">
        <f t="shared" si="149"/>
        <v>0</v>
      </c>
      <c r="L420" s="272">
        <f t="shared" si="149"/>
        <v>0</v>
      </c>
      <c r="M420" s="272">
        <f t="shared" si="149"/>
        <v>0</v>
      </c>
      <c r="N420" s="275">
        <f t="shared" si="139"/>
        <v>0</v>
      </c>
      <c r="O420" s="272">
        <f t="shared" si="149"/>
        <v>0</v>
      </c>
      <c r="P420" s="272">
        <f t="shared" si="144"/>
        <v>0</v>
      </c>
      <c r="Q420" s="278">
        <f t="shared" si="149"/>
        <v>0</v>
      </c>
    </row>
    <row r="421" spans="1:17" customFormat="1" ht="25.5" customHeight="1" x14ac:dyDescent="0.25">
      <c r="A421" s="88">
        <v>931</v>
      </c>
      <c r="B421" s="85" t="s">
        <v>536</v>
      </c>
      <c r="C421" s="274"/>
      <c r="D421" s="274"/>
      <c r="E421" s="274"/>
      <c r="F421" s="274"/>
      <c r="G421" s="274"/>
      <c r="H421" s="274"/>
      <c r="I421" s="274"/>
      <c r="J421" s="274"/>
      <c r="K421" s="274"/>
      <c r="L421" s="274"/>
      <c r="M421" s="274"/>
      <c r="N421" s="275">
        <f t="shared" si="139"/>
        <v>0</v>
      </c>
      <c r="O421" s="274"/>
      <c r="P421" s="275">
        <f t="shared" si="144"/>
        <v>0</v>
      </c>
      <c r="Q421" s="273"/>
    </row>
    <row r="422" spans="1:17" customFormat="1" ht="25.5" customHeight="1" x14ac:dyDescent="0.25">
      <c r="A422" s="88">
        <v>932</v>
      </c>
      <c r="B422" s="85" t="s">
        <v>537</v>
      </c>
      <c r="C422" s="274"/>
      <c r="D422" s="274"/>
      <c r="E422" s="274"/>
      <c r="F422" s="274"/>
      <c r="G422" s="274"/>
      <c r="H422" s="274"/>
      <c r="I422" s="274"/>
      <c r="J422" s="274"/>
      <c r="K422" s="274"/>
      <c r="L422" s="274"/>
      <c r="M422" s="274"/>
      <c r="N422" s="275">
        <f t="shared" si="139"/>
        <v>0</v>
      </c>
      <c r="O422" s="274"/>
      <c r="P422" s="275">
        <f t="shared" si="144"/>
        <v>0</v>
      </c>
      <c r="Q422" s="273"/>
    </row>
    <row r="423" spans="1:17" customFormat="1" ht="25.5" customHeight="1" x14ac:dyDescent="0.25">
      <c r="A423" s="82">
        <v>9400</v>
      </c>
      <c r="B423" s="83" t="s">
        <v>538</v>
      </c>
      <c r="C423" s="272">
        <f t="shared" ref="C423:Q423" si="151">SUM(C424:C425)</f>
        <v>0</v>
      </c>
      <c r="D423" s="272">
        <f>SUM(D424:D425)</f>
        <v>0</v>
      </c>
      <c r="E423" s="272">
        <f t="shared" si="151"/>
        <v>0</v>
      </c>
      <c r="F423" s="272">
        <f t="shared" si="151"/>
        <v>0</v>
      </c>
      <c r="G423" s="272">
        <f t="shared" ref="G423:I423" si="152">SUM(G424:G425)</f>
        <v>0</v>
      </c>
      <c r="H423" s="272">
        <f t="shared" si="151"/>
        <v>0</v>
      </c>
      <c r="I423" s="272">
        <f t="shared" si="152"/>
        <v>0</v>
      </c>
      <c r="J423" s="272">
        <f t="shared" si="151"/>
        <v>0</v>
      </c>
      <c r="K423" s="272">
        <f t="shared" si="151"/>
        <v>0</v>
      </c>
      <c r="L423" s="272">
        <f t="shared" si="151"/>
        <v>0</v>
      </c>
      <c r="M423" s="272">
        <f t="shared" si="151"/>
        <v>0</v>
      </c>
      <c r="N423" s="275">
        <f t="shared" si="139"/>
        <v>0</v>
      </c>
      <c r="O423" s="272">
        <f t="shared" si="151"/>
        <v>0</v>
      </c>
      <c r="P423" s="272">
        <f t="shared" si="144"/>
        <v>0</v>
      </c>
      <c r="Q423" s="278">
        <f t="shared" si="151"/>
        <v>0</v>
      </c>
    </row>
    <row r="424" spans="1:17" customFormat="1" ht="25.5" customHeight="1" x14ac:dyDescent="0.25">
      <c r="A424" s="88">
        <v>941</v>
      </c>
      <c r="B424" s="85" t="s">
        <v>539</v>
      </c>
      <c r="C424" s="274"/>
      <c r="D424" s="274"/>
      <c r="E424" s="274"/>
      <c r="F424" s="274"/>
      <c r="G424" s="274"/>
      <c r="H424" s="274"/>
      <c r="I424" s="274"/>
      <c r="J424" s="274"/>
      <c r="K424" s="274"/>
      <c r="L424" s="274"/>
      <c r="M424" s="274"/>
      <c r="N424" s="275">
        <f t="shared" si="139"/>
        <v>0</v>
      </c>
      <c r="O424" s="274"/>
      <c r="P424" s="275">
        <f t="shared" si="144"/>
        <v>0</v>
      </c>
      <c r="Q424" s="273"/>
    </row>
    <row r="425" spans="1:17" customFormat="1" ht="25.5" customHeight="1" x14ac:dyDescent="0.25">
      <c r="A425" s="88">
        <v>942</v>
      </c>
      <c r="B425" s="85" t="s">
        <v>540</v>
      </c>
      <c r="C425" s="274"/>
      <c r="D425" s="274"/>
      <c r="E425" s="274"/>
      <c r="F425" s="274"/>
      <c r="G425" s="274"/>
      <c r="H425" s="274"/>
      <c r="I425" s="274"/>
      <c r="J425" s="274"/>
      <c r="K425" s="274"/>
      <c r="L425" s="274"/>
      <c r="M425" s="274"/>
      <c r="N425" s="275">
        <f t="shared" si="139"/>
        <v>0</v>
      </c>
      <c r="O425" s="274"/>
      <c r="P425" s="275">
        <f t="shared" si="144"/>
        <v>0</v>
      </c>
      <c r="Q425" s="273"/>
    </row>
    <row r="426" spans="1:17" customFormat="1" ht="25.5" customHeight="1" x14ac:dyDescent="0.25">
      <c r="A426" s="82">
        <v>9500</v>
      </c>
      <c r="B426" s="83" t="s">
        <v>541</v>
      </c>
      <c r="C426" s="272">
        <f t="shared" ref="C426:O426" si="153">SUM(C427:C427)</f>
        <v>0</v>
      </c>
      <c r="D426" s="272">
        <f t="shared" si="153"/>
        <v>0</v>
      </c>
      <c r="E426" s="272">
        <f t="shared" si="153"/>
        <v>0</v>
      </c>
      <c r="F426" s="272">
        <f t="shared" si="153"/>
        <v>0</v>
      </c>
      <c r="G426" s="272">
        <f t="shared" si="153"/>
        <v>0</v>
      </c>
      <c r="H426" s="272">
        <f t="shared" si="153"/>
        <v>0</v>
      </c>
      <c r="I426" s="272">
        <f t="shared" si="153"/>
        <v>0</v>
      </c>
      <c r="J426" s="272">
        <f t="shared" si="153"/>
        <v>0</v>
      </c>
      <c r="K426" s="272">
        <f t="shared" si="153"/>
        <v>0</v>
      </c>
      <c r="L426" s="272">
        <f t="shared" si="153"/>
        <v>0</v>
      </c>
      <c r="M426" s="272">
        <f t="shared" si="153"/>
        <v>0</v>
      </c>
      <c r="N426" s="275">
        <f t="shared" si="139"/>
        <v>0</v>
      </c>
      <c r="O426" s="272">
        <f t="shared" si="153"/>
        <v>0</v>
      </c>
      <c r="P426" s="272">
        <f t="shared" si="144"/>
        <v>0</v>
      </c>
      <c r="Q426" s="277"/>
    </row>
    <row r="427" spans="1:17" customFormat="1" ht="25.5" customHeight="1" x14ac:dyDescent="0.25">
      <c r="A427" s="88">
        <v>951</v>
      </c>
      <c r="B427" s="85" t="s">
        <v>542</v>
      </c>
      <c r="C427" s="274"/>
      <c r="D427" s="274"/>
      <c r="E427" s="274"/>
      <c r="F427" s="274"/>
      <c r="G427" s="274"/>
      <c r="H427" s="274"/>
      <c r="I427" s="274"/>
      <c r="J427" s="274"/>
      <c r="K427" s="274"/>
      <c r="L427" s="274"/>
      <c r="M427" s="274"/>
      <c r="N427" s="275">
        <f t="shared" si="139"/>
        <v>0</v>
      </c>
      <c r="O427" s="274"/>
      <c r="P427" s="275">
        <f t="shared" si="144"/>
        <v>0</v>
      </c>
      <c r="Q427" s="273"/>
    </row>
    <row r="428" spans="1:17" customFormat="1" ht="25.5" customHeight="1" x14ac:dyDescent="0.25">
      <c r="A428" s="82">
        <v>9600</v>
      </c>
      <c r="B428" s="83" t="s">
        <v>543</v>
      </c>
      <c r="C428" s="272">
        <f t="shared" ref="C428:Q428" si="154">SUM(C429:C430)</f>
        <v>0</v>
      </c>
      <c r="D428" s="272">
        <f>SUM(D429:D430)</f>
        <v>0</v>
      </c>
      <c r="E428" s="272">
        <f t="shared" si="154"/>
        <v>0</v>
      </c>
      <c r="F428" s="272">
        <f t="shared" si="154"/>
        <v>0</v>
      </c>
      <c r="G428" s="272">
        <f t="shared" ref="G428:I428" si="155">SUM(G429:G430)</f>
        <v>0</v>
      </c>
      <c r="H428" s="272">
        <f t="shared" si="154"/>
        <v>0</v>
      </c>
      <c r="I428" s="272">
        <f t="shared" si="155"/>
        <v>0</v>
      </c>
      <c r="J428" s="272">
        <f t="shared" si="154"/>
        <v>0</v>
      </c>
      <c r="K428" s="272">
        <f t="shared" si="154"/>
        <v>0</v>
      </c>
      <c r="L428" s="272">
        <f t="shared" si="154"/>
        <v>0</v>
      </c>
      <c r="M428" s="272">
        <f t="shared" si="154"/>
        <v>0</v>
      </c>
      <c r="N428" s="275">
        <f t="shared" si="139"/>
        <v>0</v>
      </c>
      <c r="O428" s="272">
        <f t="shared" si="154"/>
        <v>0</v>
      </c>
      <c r="P428" s="272">
        <f t="shared" si="144"/>
        <v>0</v>
      </c>
      <c r="Q428" s="278">
        <f t="shared" si="154"/>
        <v>0</v>
      </c>
    </row>
    <row r="429" spans="1:17" customFormat="1" ht="25.5" customHeight="1" x14ac:dyDescent="0.25">
      <c r="A429" s="88">
        <v>961</v>
      </c>
      <c r="B429" s="85" t="s">
        <v>544</v>
      </c>
      <c r="C429" s="285"/>
      <c r="D429" s="285"/>
      <c r="E429" s="285"/>
      <c r="F429" s="285"/>
      <c r="G429" s="285"/>
      <c r="H429" s="285"/>
      <c r="I429" s="285"/>
      <c r="J429" s="285"/>
      <c r="K429" s="285"/>
      <c r="L429" s="285"/>
      <c r="M429" s="285"/>
      <c r="N429" s="275">
        <f t="shared" si="139"/>
        <v>0</v>
      </c>
      <c r="O429" s="285"/>
      <c r="P429" s="275">
        <f t="shared" si="144"/>
        <v>0</v>
      </c>
      <c r="Q429" s="273"/>
    </row>
    <row r="430" spans="1:17" customFormat="1" ht="36" customHeight="1" x14ac:dyDescent="0.25">
      <c r="A430" s="88">
        <v>962</v>
      </c>
      <c r="B430" s="85" t="s">
        <v>545</v>
      </c>
      <c r="C430" s="285"/>
      <c r="D430" s="285"/>
      <c r="E430" s="285"/>
      <c r="F430" s="285"/>
      <c r="G430" s="285"/>
      <c r="H430" s="285"/>
      <c r="I430" s="285"/>
      <c r="J430" s="285"/>
      <c r="K430" s="285"/>
      <c r="L430" s="285"/>
      <c r="M430" s="285"/>
      <c r="N430" s="275">
        <f t="shared" si="139"/>
        <v>0</v>
      </c>
      <c r="O430" s="285"/>
      <c r="P430" s="275">
        <f t="shared" si="144"/>
        <v>0</v>
      </c>
      <c r="Q430" s="273"/>
    </row>
    <row r="431" spans="1:17" customFormat="1" ht="25.5" customHeight="1" x14ac:dyDescent="0.25">
      <c r="A431" s="89">
        <v>9900</v>
      </c>
      <c r="B431" s="77" t="s">
        <v>546</v>
      </c>
      <c r="C431" s="272">
        <f t="shared" ref="C431:Q431" si="156">SUM(C432)</f>
        <v>150000</v>
      </c>
      <c r="D431" s="272">
        <f t="shared" si="156"/>
        <v>0</v>
      </c>
      <c r="E431" s="272">
        <f t="shared" si="156"/>
        <v>0</v>
      </c>
      <c r="F431" s="272">
        <f t="shared" si="156"/>
        <v>500000</v>
      </c>
      <c r="G431" s="272">
        <f t="shared" si="156"/>
        <v>0</v>
      </c>
      <c r="H431" s="272">
        <f t="shared" si="156"/>
        <v>0</v>
      </c>
      <c r="I431" s="272">
        <f t="shared" si="156"/>
        <v>0</v>
      </c>
      <c r="J431" s="272">
        <f t="shared" si="156"/>
        <v>0</v>
      </c>
      <c r="K431" s="272">
        <f t="shared" si="156"/>
        <v>0</v>
      </c>
      <c r="L431" s="272">
        <f t="shared" si="156"/>
        <v>0</v>
      </c>
      <c r="M431" s="272">
        <f t="shared" si="156"/>
        <v>0</v>
      </c>
      <c r="N431" s="275">
        <f t="shared" si="139"/>
        <v>650000</v>
      </c>
      <c r="O431" s="272">
        <f t="shared" si="156"/>
        <v>0</v>
      </c>
      <c r="P431" s="272">
        <f t="shared" si="144"/>
        <v>1300000</v>
      </c>
      <c r="Q431" s="278">
        <f t="shared" si="156"/>
        <v>0</v>
      </c>
    </row>
    <row r="432" spans="1:17" customFormat="1" ht="25.5" customHeight="1" x14ac:dyDescent="0.25">
      <c r="A432" s="88">
        <v>991</v>
      </c>
      <c r="B432" s="85" t="s">
        <v>547</v>
      </c>
      <c r="C432" s="274">
        <v>150000</v>
      </c>
      <c r="D432" s="274"/>
      <c r="E432" s="274"/>
      <c r="F432" s="274">
        <v>500000</v>
      </c>
      <c r="G432" s="274"/>
      <c r="H432" s="274"/>
      <c r="I432" s="274"/>
      <c r="J432" s="274"/>
      <c r="K432" s="274"/>
      <c r="L432" s="274"/>
      <c r="M432" s="274"/>
      <c r="N432" s="275">
        <f t="shared" si="139"/>
        <v>650000</v>
      </c>
      <c r="O432" s="274"/>
      <c r="P432" s="275">
        <f t="shared" si="144"/>
        <v>1300000</v>
      </c>
      <c r="Q432" s="273"/>
    </row>
    <row r="433" spans="1:17" customFormat="1" x14ac:dyDescent="0.25">
      <c r="A433" s="143"/>
      <c r="B433" s="144"/>
      <c r="C433" s="287"/>
      <c r="D433" s="287"/>
      <c r="E433" s="287"/>
      <c r="F433" s="287"/>
      <c r="G433" s="287"/>
      <c r="H433" s="287"/>
      <c r="I433" s="287"/>
      <c r="J433" s="287"/>
      <c r="K433" s="287"/>
      <c r="L433" s="287"/>
      <c r="M433" s="287"/>
      <c r="N433" s="275">
        <f t="shared" si="139"/>
        <v>0</v>
      </c>
      <c r="O433" s="287"/>
      <c r="P433" s="288"/>
      <c r="Q433" s="273"/>
    </row>
    <row r="434" spans="1:17" s="176" customFormat="1" ht="16.5" thickBot="1" x14ac:dyDescent="0.3">
      <c r="A434" s="177"/>
      <c r="B434" s="178" t="s">
        <v>548</v>
      </c>
      <c r="C434" s="289">
        <f>C7+C44+C109+C194+C254+C313+C335+C383+C401</f>
        <v>26588113</v>
      </c>
      <c r="D434" s="289">
        <f>D7+D44+D109+D194+D254+D313+D335+D383+D401</f>
        <v>0</v>
      </c>
      <c r="E434" s="289">
        <f t="shared" ref="E434:M434" si="157">E7+E44+E109+E194+E254+E313+E335+E383+E401</f>
        <v>0</v>
      </c>
      <c r="F434" s="289">
        <f t="shared" si="157"/>
        <v>62000000</v>
      </c>
      <c r="G434" s="289">
        <f t="shared" ref="G434:I434" si="158">G7+G44+G109+G194+G254+G313+G335+G383+G401</f>
        <v>0</v>
      </c>
      <c r="H434" s="289">
        <f t="shared" si="157"/>
        <v>1200000</v>
      </c>
      <c r="I434" s="289">
        <f t="shared" si="158"/>
        <v>0</v>
      </c>
      <c r="J434" s="289">
        <f t="shared" si="157"/>
        <v>0</v>
      </c>
      <c r="K434" s="289">
        <f t="shared" si="157"/>
        <v>7660590</v>
      </c>
      <c r="L434" s="289">
        <f t="shared" si="157"/>
        <v>17448669</v>
      </c>
      <c r="M434" s="289">
        <f t="shared" si="157"/>
        <v>0</v>
      </c>
      <c r="N434" s="478">
        <f t="shared" si="139"/>
        <v>114897372</v>
      </c>
      <c r="O434" s="291">
        <f>P7+P44+P109+P194+P254+P313+P335+P383+P401</f>
        <v>229794744</v>
      </c>
      <c r="P434" s="290">
        <f>Q7+Q44+Q109+Q194+Q254+Q313+Q335+Q383+Q401</f>
        <v>0</v>
      </c>
      <c r="Q434" s="179"/>
    </row>
    <row r="435" spans="1:17" s="472" customFormat="1" x14ac:dyDescent="0.25">
      <c r="A435" s="469"/>
      <c r="B435" s="470"/>
      <c r="C435" s="471"/>
      <c r="D435" s="471"/>
      <c r="E435" s="471"/>
      <c r="F435" s="471"/>
      <c r="G435" s="471"/>
      <c r="H435" s="471"/>
      <c r="I435" s="471"/>
      <c r="J435" s="471"/>
      <c r="K435" s="471"/>
      <c r="L435" s="471"/>
      <c r="M435" s="471"/>
      <c r="N435" s="471"/>
    </row>
    <row r="436" spans="1:17" s="472" customFormat="1" x14ac:dyDescent="0.25">
      <c r="A436" s="469"/>
      <c r="B436" s="470"/>
      <c r="C436" s="471"/>
      <c r="D436" s="471"/>
      <c r="E436" s="471"/>
      <c r="F436" s="471"/>
      <c r="G436" s="471"/>
      <c r="H436" s="471"/>
      <c r="I436" s="471"/>
      <c r="J436" s="471"/>
      <c r="K436" s="471"/>
      <c r="L436" s="471"/>
      <c r="M436" s="471"/>
      <c r="N436" s="471"/>
    </row>
    <row r="437" spans="1:17" s="472" customFormat="1" x14ac:dyDescent="0.25">
      <c r="A437" s="469"/>
      <c r="B437" s="470"/>
      <c r="C437" s="471"/>
      <c r="D437" s="471"/>
      <c r="E437" s="471"/>
      <c r="F437" s="471"/>
      <c r="G437" s="471"/>
      <c r="H437" s="471"/>
      <c r="I437" s="471"/>
      <c r="J437" s="471"/>
      <c r="K437" s="471"/>
      <c r="L437" s="471"/>
      <c r="M437" s="471"/>
      <c r="N437" s="471"/>
    </row>
    <row r="438" spans="1:17" s="472" customFormat="1" x14ac:dyDescent="0.25">
      <c r="A438" s="469"/>
      <c r="B438" s="470"/>
      <c r="C438" s="471"/>
      <c r="D438" s="471"/>
      <c r="E438" s="471"/>
      <c r="F438" s="471"/>
      <c r="G438" s="471"/>
      <c r="H438" s="471"/>
      <c r="I438" s="471"/>
      <c r="J438" s="471"/>
      <c r="K438" s="471"/>
      <c r="L438" s="471"/>
      <c r="M438" s="471"/>
      <c r="N438" s="471"/>
    </row>
    <row r="439" spans="1:17" s="472" customFormat="1" x14ac:dyDescent="0.25">
      <c r="A439" s="469"/>
      <c r="B439" s="470"/>
      <c r="C439" s="471"/>
      <c r="D439" s="471"/>
      <c r="E439" s="471"/>
      <c r="F439" s="471"/>
      <c r="G439" s="471"/>
      <c r="H439" s="471"/>
      <c r="I439" s="471"/>
      <c r="J439" s="471"/>
      <c r="K439" s="471"/>
      <c r="L439" s="471"/>
      <c r="M439" s="471"/>
      <c r="N439" s="471"/>
    </row>
    <row r="440" spans="1:17" s="472" customFormat="1" x14ac:dyDescent="0.25">
      <c r="A440" s="469"/>
      <c r="B440" s="470"/>
      <c r="C440" s="471"/>
      <c r="D440" s="471"/>
      <c r="E440" s="471"/>
      <c r="F440" s="471"/>
      <c r="G440" s="471"/>
      <c r="H440" s="471"/>
      <c r="I440" s="471"/>
      <c r="J440" s="471"/>
      <c r="K440" s="471"/>
      <c r="L440" s="471"/>
      <c r="M440" s="471"/>
      <c r="N440" s="471"/>
    </row>
    <row r="441" spans="1:17" s="472" customFormat="1" x14ac:dyDescent="0.25">
      <c r="A441" s="469"/>
      <c r="B441" s="470"/>
      <c r="C441" s="471"/>
      <c r="D441" s="471"/>
      <c r="E441" s="471"/>
      <c r="F441" s="471"/>
      <c r="G441" s="471"/>
      <c r="H441" s="471"/>
      <c r="I441" s="471"/>
      <c r="J441" s="471"/>
      <c r="K441" s="471"/>
      <c r="L441" s="471"/>
      <c r="M441" s="471"/>
      <c r="N441" s="471"/>
    </row>
    <row r="442" spans="1:17" s="472" customFormat="1" x14ac:dyDescent="0.25">
      <c r="A442" s="469"/>
      <c r="B442" s="470"/>
      <c r="C442" s="471"/>
      <c r="D442" s="471"/>
      <c r="E442" s="471"/>
      <c r="F442" s="471"/>
      <c r="G442" s="471"/>
      <c r="H442" s="471"/>
      <c r="I442" s="471"/>
      <c r="J442" s="471"/>
      <c r="K442" s="471"/>
      <c r="L442" s="471"/>
      <c r="M442" s="471"/>
      <c r="N442" s="471"/>
    </row>
    <row r="443" spans="1:17" s="472" customFormat="1" x14ac:dyDescent="0.25">
      <c r="A443" s="469"/>
      <c r="B443" s="470"/>
      <c r="C443" s="471"/>
      <c r="D443" s="471"/>
      <c r="E443" s="471"/>
      <c r="F443" s="471"/>
      <c r="G443" s="471"/>
      <c r="H443" s="471"/>
      <c r="I443" s="471"/>
      <c r="J443" s="471"/>
      <c r="K443" s="471"/>
      <c r="L443" s="471"/>
      <c r="M443" s="471"/>
      <c r="N443" s="471"/>
    </row>
    <row r="444" spans="1:17" s="472" customFormat="1" x14ac:dyDescent="0.25">
      <c r="A444" s="469"/>
      <c r="B444" s="470"/>
      <c r="C444" s="471"/>
      <c r="D444" s="471"/>
      <c r="E444" s="471"/>
      <c r="F444" s="471"/>
      <c r="G444" s="471"/>
      <c r="H444" s="471"/>
      <c r="I444" s="471"/>
      <c r="J444" s="471"/>
      <c r="K444" s="471"/>
      <c r="L444" s="471"/>
      <c r="M444" s="471"/>
      <c r="N444" s="471"/>
    </row>
    <row r="445" spans="1:17" s="472" customFormat="1" x14ac:dyDescent="0.25">
      <c r="A445" s="469"/>
      <c r="B445" s="470"/>
      <c r="C445" s="471"/>
      <c r="D445" s="471"/>
      <c r="E445" s="471"/>
      <c r="F445" s="471"/>
      <c r="G445" s="471"/>
      <c r="H445" s="471"/>
      <c r="I445" s="471"/>
      <c r="J445" s="471"/>
      <c r="K445" s="471"/>
      <c r="L445" s="471"/>
      <c r="M445" s="471"/>
      <c r="N445" s="471"/>
    </row>
    <row r="446" spans="1:17" s="472" customFormat="1" x14ac:dyDescent="0.25">
      <c r="A446" s="469"/>
      <c r="B446" s="470"/>
      <c r="C446" s="471"/>
      <c r="D446" s="471"/>
      <c r="E446" s="471"/>
      <c r="F446" s="471"/>
      <c r="G446" s="471"/>
      <c r="H446" s="471"/>
      <c r="I446" s="471"/>
      <c r="J446" s="471"/>
      <c r="K446" s="471"/>
      <c r="L446" s="471"/>
      <c r="M446" s="471"/>
      <c r="N446" s="471"/>
    </row>
    <row r="447" spans="1:17" s="472" customFormat="1" x14ac:dyDescent="0.25">
      <c r="A447" s="469"/>
      <c r="B447" s="470"/>
      <c r="C447" s="471"/>
      <c r="D447" s="471"/>
      <c r="E447" s="471"/>
      <c r="F447" s="471"/>
      <c r="G447" s="471"/>
      <c r="H447" s="471"/>
      <c r="I447" s="471"/>
      <c r="J447" s="471"/>
      <c r="K447" s="471"/>
      <c r="L447" s="471"/>
      <c r="M447" s="471"/>
      <c r="N447" s="471"/>
    </row>
    <row r="448" spans="1:17" s="472" customFormat="1" x14ac:dyDescent="0.25">
      <c r="A448" s="469"/>
      <c r="B448" s="470"/>
      <c r="C448" s="471"/>
      <c r="D448" s="471"/>
      <c r="E448" s="471"/>
      <c r="F448" s="471"/>
      <c r="G448" s="471"/>
      <c r="H448" s="471"/>
      <c r="I448" s="471"/>
      <c r="J448" s="471"/>
      <c r="K448" s="471"/>
      <c r="L448" s="471"/>
      <c r="M448" s="471"/>
      <c r="N448" s="471"/>
    </row>
    <row r="449" spans="1:14" s="472" customFormat="1" x14ac:dyDescent="0.25">
      <c r="A449" s="469"/>
      <c r="B449" s="470"/>
      <c r="C449" s="471"/>
      <c r="D449" s="471"/>
      <c r="E449" s="471"/>
      <c r="F449" s="471"/>
      <c r="G449" s="471"/>
      <c r="H449" s="471"/>
      <c r="I449" s="471"/>
      <c r="J449" s="471"/>
      <c r="K449" s="471"/>
      <c r="L449" s="471"/>
      <c r="M449" s="471"/>
      <c r="N449" s="471"/>
    </row>
    <row r="450" spans="1:14" s="472" customFormat="1" x14ac:dyDescent="0.25">
      <c r="A450" s="469"/>
      <c r="B450" s="470"/>
      <c r="C450" s="471"/>
      <c r="D450" s="471"/>
      <c r="E450" s="471"/>
      <c r="F450" s="471"/>
      <c r="G450" s="471"/>
      <c r="H450" s="471"/>
      <c r="I450" s="471"/>
      <c r="J450" s="471"/>
      <c r="K450" s="471"/>
      <c r="L450" s="471"/>
      <c r="M450" s="471"/>
      <c r="N450" s="471"/>
    </row>
    <row r="451" spans="1:14" s="472" customFormat="1" x14ac:dyDescent="0.25">
      <c r="A451" s="469"/>
      <c r="B451" s="470"/>
      <c r="C451" s="471"/>
      <c r="D451" s="471"/>
      <c r="E451" s="471"/>
      <c r="F451" s="471"/>
      <c r="G451" s="471"/>
      <c r="H451" s="471"/>
      <c r="I451" s="471"/>
      <c r="J451" s="471"/>
      <c r="K451" s="471"/>
      <c r="L451" s="471"/>
      <c r="M451" s="471"/>
      <c r="N451" s="471"/>
    </row>
    <row r="452" spans="1:14" s="472" customFormat="1" x14ac:dyDescent="0.25">
      <c r="A452" s="469"/>
      <c r="B452" s="470"/>
      <c r="C452" s="471"/>
      <c r="D452" s="471"/>
      <c r="E452" s="471"/>
      <c r="F452" s="471"/>
      <c r="G452" s="471"/>
      <c r="H452" s="471"/>
      <c r="I452" s="471"/>
      <c r="J452" s="471"/>
      <c r="K452" s="471"/>
      <c r="L452" s="471"/>
      <c r="M452" s="471"/>
      <c r="N452" s="471"/>
    </row>
    <row r="453" spans="1:14" s="472" customFormat="1" x14ac:dyDescent="0.25">
      <c r="A453" s="469"/>
      <c r="B453" s="470"/>
      <c r="C453" s="471"/>
      <c r="D453" s="471"/>
      <c r="E453" s="471"/>
      <c r="F453" s="471"/>
      <c r="G453" s="471"/>
      <c r="H453" s="471"/>
      <c r="I453" s="471"/>
      <c r="J453" s="471"/>
      <c r="K453" s="471"/>
      <c r="L453" s="471"/>
      <c r="M453" s="471"/>
      <c r="N453" s="471"/>
    </row>
    <row r="454" spans="1:14" s="472" customFormat="1" x14ac:dyDescent="0.25">
      <c r="A454" s="469"/>
      <c r="B454" s="470"/>
      <c r="C454" s="471"/>
      <c r="D454" s="471"/>
      <c r="E454" s="471"/>
      <c r="F454" s="471"/>
      <c r="G454" s="471"/>
      <c r="H454" s="471"/>
      <c r="I454" s="471"/>
      <c r="J454" s="471"/>
      <c r="K454" s="471"/>
      <c r="L454" s="471"/>
      <c r="M454" s="471"/>
      <c r="N454" s="471"/>
    </row>
    <row r="455" spans="1:14" s="472" customFormat="1" x14ac:dyDescent="0.25">
      <c r="A455" s="469"/>
      <c r="B455" s="470"/>
      <c r="C455" s="471"/>
      <c r="D455" s="471"/>
      <c r="E455" s="471"/>
      <c r="F455" s="471"/>
      <c r="G455" s="471"/>
      <c r="H455" s="471"/>
      <c r="I455" s="471"/>
      <c r="J455" s="471"/>
      <c r="K455" s="471"/>
      <c r="L455" s="471"/>
      <c r="M455" s="471"/>
      <c r="N455" s="471"/>
    </row>
    <row r="456" spans="1:14" s="472" customFormat="1" x14ac:dyDescent="0.25">
      <c r="A456" s="469"/>
      <c r="B456" s="470"/>
      <c r="C456" s="471"/>
      <c r="D456" s="471"/>
      <c r="E456" s="471"/>
      <c r="F456" s="471"/>
      <c r="G456" s="471"/>
      <c r="H456" s="471"/>
      <c r="I456" s="471"/>
      <c r="J456" s="471"/>
      <c r="K456" s="471"/>
      <c r="L456" s="471"/>
      <c r="M456" s="471"/>
      <c r="N456" s="471"/>
    </row>
    <row r="457" spans="1:14" s="472" customFormat="1" x14ac:dyDescent="0.25">
      <c r="A457" s="469"/>
      <c r="B457" s="470"/>
      <c r="C457" s="471"/>
      <c r="D457" s="471"/>
      <c r="E457" s="471"/>
      <c r="F457" s="471"/>
      <c r="G457" s="471"/>
      <c r="H457" s="471"/>
      <c r="I457" s="471"/>
      <c r="J457" s="471"/>
      <c r="K457" s="471"/>
      <c r="L457" s="471"/>
      <c r="M457" s="471"/>
      <c r="N457" s="471"/>
    </row>
    <row r="458" spans="1:14" s="472" customFormat="1" x14ac:dyDescent="0.25">
      <c r="A458" s="469"/>
      <c r="B458" s="470"/>
      <c r="C458" s="471"/>
      <c r="D458" s="471"/>
      <c r="E458" s="471"/>
      <c r="F458" s="471"/>
      <c r="G458" s="471"/>
      <c r="H458" s="471"/>
      <c r="I458" s="471"/>
      <c r="J458" s="471"/>
      <c r="K458" s="471"/>
      <c r="L458" s="471"/>
      <c r="M458" s="471"/>
      <c r="N458" s="471"/>
    </row>
    <row r="459" spans="1:14" s="472" customFormat="1" x14ac:dyDescent="0.25">
      <c r="A459" s="469"/>
      <c r="B459" s="470"/>
      <c r="C459" s="471"/>
      <c r="D459" s="471"/>
      <c r="E459" s="471"/>
      <c r="F459" s="471"/>
      <c r="G459" s="471"/>
      <c r="H459" s="471"/>
      <c r="I459" s="471"/>
      <c r="J459" s="471"/>
      <c r="K459" s="471"/>
      <c r="L459" s="471"/>
      <c r="M459" s="471"/>
      <c r="N459" s="471"/>
    </row>
    <row r="460" spans="1:14" s="472" customFormat="1" x14ac:dyDescent="0.25">
      <c r="A460" s="469"/>
      <c r="B460" s="470"/>
      <c r="C460" s="471"/>
      <c r="D460" s="471"/>
      <c r="E460" s="471"/>
      <c r="F460" s="471"/>
      <c r="G460" s="471"/>
      <c r="H460" s="471"/>
      <c r="I460" s="471"/>
      <c r="J460" s="471"/>
      <c r="K460" s="471"/>
      <c r="L460" s="471"/>
      <c r="M460" s="471"/>
      <c r="N460" s="471"/>
    </row>
    <row r="461" spans="1:14" s="472" customFormat="1" x14ac:dyDescent="0.25">
      <c r="A461" s="469"/>
      <c r="B461" s="470"/>
      <c r="C461" s="471"/>
      <c r="D461" s="471"/>
      <c r="E461" s="471"/>
      <c r="F461" s="471"/>
      <c r="G461" s="471"/>
      <c r="H461" s="471"/>
      <c r="I461" s="471"/>
      <c r="J461" s="471"/>
      <c r="K461" s="471"/>
      <c r="L461" s="471"/>
      <c r="M461" s="471"/>
      <c r="N461" s="471"/>
    </row>
    <row r="462" spans="1:14" s="472" customFormat="1" x14ac:dyDescent="0.25">
      <c r="A462" s="469"/>
      <c r="B462" s="470"/>
      <c r="C462" s="471"/>
      <c r="D462" s="471"/>
      <c r="E462" s="471"/>
      <c r="F462" s="471"/>
      <c r="G462" s="471"/>
      <c r="H462" s="471"/>
      <c r="I462" s="471"/>
      <c r="J462" s="471"/>
      <c r="K462" s="471"/>
      <c r="L462" s="471"/>
      <c r="M462" s="471"/>
      <c r="N462" s="471"/>
    </row>
    <row r="463" spans="1:14" s="472" customFormat="1" x14ac:dyDescent="0.25">
      <c r="A463" s="469"/>
      <c r="B463" s="470"/>
      <c r="C463" s="471"/>
      <c r="D463" s="471"/>
      <c r="E463" s="471"/>
      <c r="F463" s="471"/>
      <c r="G463" s="471"/>
      <c r="H463" s="471"/>
      <c r="I463" s="471"/>
      <c r="J463" s="471"/>
      <c r="K463" s="471"/>
      <c r="L463" s="471"/>
      <c r="M463" s="471"/>
      <c r="N463" s="471"/>
    </row>
    <row r="464" spans="1:14" s="472" customFormat="1" x14ac:dyDescent="0.25">
      <c r="A464" s="469"/>
      <c r="B464" s="470"/>
      <c r="C464" s="471"/>
      <c r="D464" s="471"/>
      <c r="E464" s="471"/>
      <c r="F464" s="471"/>
      <c r="G464" s="471"/>
      <c r="H464" s="471"/>
      <c r="I464" s="471"/>
      <c r="J464" s="471"/>
      <c r="K464" s="471"/>
      <c r="L464" s="471"/>
      <c r="M464" s="471"/>
      <c r="N464" s="471"/>
    </row>
    <row r="465" spans="1:14" s="472" customFormat="1" x14ac:dyDescent="0.25">
      <c r="A465" s="469"/>
      <c r="B465" s="470"/>
      <c r="C465" s="471"/>
      <c r="D465" s="471"/>
      <c r="E465" s="471"/>
      <c r="F465" s="471"/>
      <c r="G465" s="471"/>
      <c r="H465" s="471"/>
      <c r="I465" s="471"/>
      <c r="J465" s="471"/>
      <c r="K465" s="471"/>
      <c r="L465" s="471"/>
      <c r="M465" s="471"/>
      <c r="N465" s="471"/>
    </row>
    <row r="466" spans="1:14" s="472" customFormat="1" x14ac:dyDescent="0.25">
      <c r="A466" s="469"/>
      <c r="B466" s="470"/>
      <c r="C466" s="471"/>
      <c r="D466" s="471"/>
      <c r="E466" s="471"/>
      <c r="F466" s="471"/>
      <c r="G466" s="471"/>
      <c r="H466" s="471"/>
      <c r="I466" s="471"/>
      <c r="J466" s="471"/>
      <c r="K466" s="471"/>
      <c r="L466" s="471"/>
      <c r="M466" s="471"/>
      <c r="N466" s="471"/>
    </row>
    <row r="467" spans="1:14" s="472" customFormat="1" x14ac:dyDescent="0.25">
      <c r="A467" s="469"/>
      <c r="B467" s="470"/>
      <c r="C467" s="471"/>
      <c r="D467" s="471"/>
      <c r="E467" s="471"/>
      <c r="F467" s="471"/>
      <c r="G467" s="471"/>
      <c r="H467" s="471"/>
      <c r="I467" s="471"/>
      <c r="J467" s="471"/>
      <c r="K467" s="471"/>
      <c r="L467" s="471"/>
      <c r="M467" s="471"/>
      <c r="N467" s="471"/>
    </row>
    <row r="468" spans="1:14" s="472" customFormat="1" x14ac:dyDescent="0.25">
      <c r="A468" s="469"/>
      <c r="B468" s="470"/>
      <c r="C468" s="471"/>
      <c r="D468" s="471"/>
      <c r="E468" s="471"/>
      <c r="F468" s="471"/>
      <c r="G468" s="471"/>
      <c r="H468" s="471"/>
      <c r="I468" s="471"/>
      <c r="J468" s="471"/>
      <c r="K468" s="471"/>
      <c r="L468" s="471"/>
      <c r="M468" s="471"/>
      <c r="N468" s="471"/>
    </row>
    <row r="469" spans="1:14" s="472" customFormat="1" x14ac:dyDescent="0.25">
      <c r="A469" s="469"/>
      <c r="B469" s="470"/>
      <c r="C469" s="471"/>
      <c r="D469" s="471"/>
      <c r="E469" s="471"/>
      <c r="F469" s="471"/>
      <c r="G469" s="471"/>
      <c r="H469" s="471"/>
      <c r="I469" s="471"/>
      <c r="J469" s="471"/>
      <c r="K469" s="471"/>
      <c r="L469" s="471"/>
      <c r="M469" s="471"/>
      <c r="N469" s="471"/>
    </row>
    <row r="470" spans="1:14" s="472" customFormat="1" x14ac:dyDescent="0.25">
      <c r="A470" s="469"/>
      <c r="B470" s="470"/>
      <c r="C470" s="471"/>
      <c r="D470" s="471"/>
      <c r="E470" s="471"/>
      <c r="F470" s="471"/>
      <c r="G470" s="471"/>
      <c r="H470" s="471"/>
      <c r="I470" s="471"/>
      <c r="J470" s="471"/>
      <c r="K470" s="471"/>
      <c r="L470" s="471"/>
      <c r="M470" s="471"/>
      <c r="N470" s="471"/>
    </row>
    <row r="471" spans="1:14" s="472" customFormat="1" x14ac:dyDescent="0.25">
      <c r="A471" s="469"/>
      <c r="B471" s="470"/>
      <c r="C471" s="471"/>
      <c r="D471" s="471"/>
      <c r="E471" s="471"/>
      <c r="F471" s="471"/>
      <c r="G471" s="471"/>
      <c r="H471" s="471"/>
      <c r="I471" s="471"/>
      <c r="J471" s="471"/>
      <c r="K471" s="471"/>
      <c r="L471" s="471"/>
      <c r="M471" s="471"/>
      <c r="N471" s="471"/>
    </row>
    <row r="472" spans="1:14" s="472" customFormat="1" x14ac:dyDescent="0.25">
      <c r="A472" s="469"/>
      <c r="B472" s="470"/>
      <c r="C472" s="471"/>
      <c r="D472" s="471"/>
      <c r="E472" s="471"/>
      <c r="F472" s="471"/>
      <c r="G472" s="471"/>
      <c r="H472" s="471"/>
      <c r="I472" s="471"/>
      <c r="J472" s="471"/>
      <c r="K472" s="471"/>
      <c r="L472" s="471"/>
      <c r="M472" s="471"/>
      <c r="N472" s="471"/>
    </row>
    <row r="473" spans="1:14" s="472" customFormat="1" x14ac:dyDescent="0.25">
      <c r="A473" s="469"/>
      <c r="B473" s="470"/>
      <c r="C473" s="471"/>
      <c r="D473" s="471"/>
      <c r="E473" s="471"/>
      <c r="F473" s="471"/>
      <c r="G473" s="471"/>
      <c r="H473" s="471"/>
      <c r="I473" s="471"/>
      <c r="J473" s="471"/>
      <c r="K473" s="471"/>
      <c r="L473" s="471"/>
      <c r="M473" s="471"/>
      <c r="N473" s="471"/>
    </row>
    <row r="474" spans="1:14" s="472" customFormat="1" x14ac:dyDescent="0.25">
      <c r="A474" s="469"/>
      <c r="B474" s="470"/>
      <c r="C474" s="471"/>
      <c r="D474" s="471"/>
      <c r="E474" s="471"/>
      <c r="F474" s="471"/>
      <c r="G474" s="471"/>
      <c r="H474" s="471"/>
      <c r="I474" s="471"/>
      <c r="J474" s="471"/>
      <c r="K474" s="471"/>
      <c r="L474" s="471"/>
      <c r="M474" s="471"/>
      <c r="N474" s="471"/>
    </row>
    <row r="475" spans="1:14" s="472" customFormat="1" x14ac:dyDescent="0.25">
      <c r="A475" s="469"/>
      <c r="B475" s="470"/>
      <c r="C475" s="471"/>
      <c r="D475" s="471"/>
      <c r="E475" s="471"/>
      <c r="F475" s="471"/>
      <c r="G475" s="471"/>
      <c r="H475" s="471"/>
      <c r="I475" s="471"/>
      <c r="J475" s="471"/>
      <c r="K475" s="471"/>
      <c r="L475" s="471"/>
      <c r="M475" s="471"/>
      <c r="N475" s="471"/>
    </row>
    <row r="476" spans="1:14" s="472" customFormat="1" x14ac:dyDescent="0.25">
      <c r="A476" s="469"/>
      <c r="B476" s="470"/>
      <c r="C476" s="471"/>
      <c r="D476" s="471"/>
      <c r="E476" s="471"/>
      <c r="F476" s="471"/>
      <c r="G476" s="471"/>
      <c r="H476" s="471"/>
      <c r="I476" s="471"/>
      <c r="J476" s="471"/>
      <c r="K476" s="471"/>
      <c r="L476" s="471"/>
      <c r="M476" s="471"/>
      <c r="N476" s="471"/>
    </row>
    <row r="477" spans="1:14" s="472" customFormat="1" x14ac:dyDescent="0.25">
      <c r="A477" s="469"/>
      <c r="B477" s="470"/>
      <c r="C477" s="471"/>
      <c r="D477" s="471"/>
      <c r="E477" s="471"/>
      <c r="F477" s="471"/>
      <c r="G477" s="471"/>
      <c r="H477" s="471"/>
      <c r="I477" s="471"/>
      <c r="J477" s="471"/>
      <c r="K477" s="471"/>
      <c r="L477" s="471"/>
      <c r="M477" s="471"/>
      <c r="N477" s="471"/>
    </row>
    <row r="478" spans="1:14" s="472" customFormat="1" x14ac:dyDescent="0.25">
      <c r="A478" s="469"/>
      <c r="B478" s="470"/>
      <c r="C478" s="471"/>
      <c r="D478" s="471"/>
      <c r="E478" s="471"/>
      <c r="F478" s="471"/>
      <c r="G478" s="471"/>
      <c r="H478" s="471"/>
      <c r="I478" s="471"/>
      <c r="J478" s="471"/>
      <c r="K478" s="471"/>
      <c r="L478" s="471"/>
      <c r="M478" s="471"/>
      <c r="N478" s="471"/>
    </row>
    <row r="479" spans="1:14" s="472" customFormat="1" x14ac:dyDescent="0.25">
      <c r="A479" s="469"/>
      <c r="B479" s="470"/>
      <c r="C479" s="471"/>
      <c r="D479" s="471"/>
      <c r="E479" s="471"/>
      <c r="F479" s="471"/>
      <c r="G479" s="471"/>
      <c r="H479" s="471"/>
      <c r="I479" s="471"/>
      <c r="J479" s="471"/>
      <c r="K479" s="471"/>
      <c r="L479" s="471"/>
      <c r="M479" s="471"/>
      <c r="N479" s="471"/>
    </row>
    <row r="480" spans="1:14" s="472" customFormat="1" x14ac:dyDescent="0.25">
      <c r="A480" s="469"/>
      <c r="B480" s="470"/>
      <c r="C480" s="471"/>
      <c r="D480" s="471"/>
      <c r="E480" s="471"/>
      <c r="F480" s="471"/>
      <c r="G480" s="471"/>
      <c r="H480" s="471"/>
      <c r="I480" s="471"/>
      <c r="J480" s="471"/>
      <c r="K480" s="471"/>
      <c r="L480" s="471"/>
      <c r="M480" s="471"/>
      <c r="N480" s="471"/>
    </row>
    <row r="481" spans="1:14" s="472" customFormat="1" x14ac:dyDescent="0.25">
      <c r="A481" s="469"/>
      <c r="B481" s="470"/>
      <c r="C481" s="471"/>
      <c r="D481" s="471"/>
      <c r="E481" s="471"/>
      <c r="F481" s="471"/>
      <c r="G481" s="471"/>
      <c r="H481" s="471"/>
      <c r="I481" s="471"/>
      <c r="J481" s="471"/>
      <c r="K481" s="471"/>
      <c r="L481" s="471"/>
      <c r="M481" s="471"/>
      <c r="N481" s="471"/>
    </row>
    <row r="482" spans="1:14" s="472" customFormat="1" x14ac:dyDescent="0.25">
      <c r="A482" s="469"/>
      <c r="B482" s="470"/>
      <c r="C482" s="471"/>
      <c r="D482" s="471"/>
      <c r="E482" s="471"/>
      <c r="F482" s="471"/>
      <c r="G482" s="471"/>
      <c r="H482" s="471"/>
      <c r="I482" s="471"/>
      <c r="J482" s="471"/>
      <c r="K482" s="471"/>
      <c r="L482" s="471"/>
      <c r="M482" s="471"/>
      <c r="N482" s="471"/>
    </row>
    <row r="483" spans="1:14" s="472" customFormat="1" x14ac:dyDescent="0.25">
      <c r="A483" s="469"/>
      <c r="B483" s="470"/>
      <c r="C483" s="471"/>
      <c r="D483" s="471"/>
      <c r="E483" s="471"/>
      <c r="F483" s="471"/>
      <c r="G483" s="471"/>
      <c r="H483" s="471"/>
      <c r="I483" s="471"/>
      <c r="J483" s="471"/>
      <c r="K483" s="471"/>
      <c r="L483" s="471"/>
      <c r="M483" s="471"/>
      <c r="N483" s="471"/>
    </row>
    <row r="484" spans="1:14" s="472" customFormat="1" x14ac:dyDescent="0.25">
      <c r="A484" s="469"/>
      <c r="B484" s="470"/>
      <c r="C484" s="471"/>
      <c r="D484" s="471"/>
      <c r="E484" s="471"/>
      <c r="F484" s="471"/>
      <c r="G484" s="471"/>
      <c r="H484" s="471"/>
      <c r="I484" s="471"/>
      <c r="J484" s="471"/>
      <c r="K484" s="471"/>
      <c r="L484" s="471"/>
      <c r="M484" s="471"/>
      <c r="N484" s="471"/>
    </row>
    <row r="485" spans="1:14" s="472" customFormat="1" x14ac:dyDescent="0.25">
      <c r="A485" s="469"/>
      <c r="B485" s="470"/>
      <c r="C485" s="471"/>
      <c r="D485" s="471"/>
      <c r="E485" s="471"/>
      <c r="F485" s="471"/>
      <c r="G485" s="471"/>
      <c r="H485" s="471"/>
      <c r="I485" s="471"/>
      <c r="J485" s="471"/>
      <c r="K485" s="471"/>
      <c r="L485" s="471"/>
      <c r="M485" s="471"/>
      <c r="N485" s="471"/>
    </row>
    <row r="486" spans="1:14" s="472" customFormat="1" x14ac:dyDescent="0.25">
      <c r="A486" s="469"/>
      <c r="B486" s="470"/>
      <c r="C486" s="471"/>
      <c r="D486" s="471"/>
      <c r="E486" s="471"/>
      <c r="F486" s="471"/>
      <c r="G486" s="471"/>
      <c r="H486" s="471"/>
      <c r="I486" s="471"/>
      <c r="J486" s="471"/>
      <c r="K486" s="471"/>
      <c r="L486" s="471"/>
      <c r="M486" s="471"/>
      <c r="N486" s="471"/>
    </row>
    <row r="487" spans="1:14" s="472" customFormat="1" x14ac:dyDescent="0.25">
      <c r="A487" s="469"/>
      <c r="B487" s="470"/>
      <c r="C487" s="471"/>
      <c r="D487" s="471"/>
      <c r="E487" s="471"/>
      <c r="F487" s="471"/>
      <c r="G487" s="471"/>
      <c r="H487" s="471"/>
      <c r="I487" s="471"/>
      <c r="J487" s="471"/>
      <c r="K487" s="471"/>
      <c r="L487" s="471"/>
      <c r="M487" s="471"/>
      <c r="N487" s="471"/>
    </row>
    <row r="488" spans="1:14" s="472" customFormat="1" x14ac:dyDescent="0.25">
      <c r="A488" s="469"/>
      <c r="B488" s="470"/>
      <c r="C488" s="471"/>
      <c r="D488" s="471"/>
      <c r="E488" s="471"/>
      <c r="F488" s="471"/>
      <c r="G488" s="471"/>
      <c r="H488" s="471"/>
      <c r="I488" s="471"/>
      <c r="J488" s="471"/>
      <c r="K488" s="471"/>
      <c r="L488" s="471"/>
      <c r="M488" s="471"/>
      <c r="N488" s="471"/>
    </row>
    <row r="489" spans="1:14" s="472" customFormat="1" x14ac:dyDescent="0.25">
      <c r="A489" s="469"/>
      <c r="B489" s="470"/>
      <c r="C489" s="471"/>
      <c r="D489" s="471"/>
      <c r="E489" s="471"/>
      <c r="F489" s="471"/>
      <c r="G489" s="471"/>
      <c r="H489" s="471"/>
      <c r="I489" s="471"/>
      <c r="J489" s="471"/>
      <c r="K489" s="471"/>
      <c r="L489" s="471"/>
      <c r="M489" s="471"/>
      <c r="N489" s="471"/>
    </row>
    <row r="490" spans="1:14" s="472" customFormat="1" x14ac:dyDescent="0.25">
      <c r="A490" s="469"/>
      <c r="B490" s="470"/>
      <c r="C490" s="471"/>
      <c r="D490" s="471"/>
      <c r="E490" s="471"/>
      <c r="F490" s="471"/>
      <c r="G490" s="471"/>
      <c r="H490" s="471"/>
      <c r="I490" s="471"/>
      <c r="J490" s="471"/>
      <c r="K490" s="471"/>
      <c r="L490" s="471"/>
      <c r="M490" s="471"/>
      <c r="N490" s="471"/>
    </row>
    <row r="491" spans="1:14" s="472" customFormat="1" x14ac:dyDescent="0.25">
      <c r="A491" s="469"/>
      <c r="B491" s="470"/>
      <c r="C491" s="471"/>
      <c r="D491" s="471"/>
      <c r="E491" s="471"/>
      <c r="F491" s="471"/>
      <c r="G491" s="471"/>
      <c r="H491" s="471"/>
      <c r="I491" s="471"/>
      <c r="J491" s="471"/>
      <c r="K491" s="471"/>
      <c r="L491" s="471"/>
      <c r="M491" s="471"/>
      <c r="N491" s="471"/>
    </row>
    <row r="492" spans="1:14" s="472" customFormat="1" x14ac:dyDescent="0.25">
      <c r="A492" s="469"/>
      <c r="B492" s="470"/>
      <c r="C492" s="471"/>
      <c r="D492" s="471"/>
      <c r="E492" s="471"/>
      <c r="F492" s="471"/>
      <c r="G492" s="471"/>
      <c r="H492" s="471"/>
      <c r="I492" s="471"/>
      <c r="J492" s="471"/>
      <c r="K492" s="471"/>
      <c r="L492" s="471"/>
      <c r="M492" s="471"/>
      <c r="N492" s="471"/>
    </row>
    <row r="493" spans="1:14" s="472" customFormat="1" x14ac:dyDescent="0.25">
      <c r="A493" s="469"/>
      <c r="B493" s="470"/>
      <c r="C493" s="471"/>
      <c r="D493" s="471"/>
      <c r="E493" s="471"/>
      <c r="F493" s="471"/>
      <c r="G493" s="471"/>
      <c r="H493" s="471"/>
      <c r="I493" s="471"/>
      <c r="J493" s="471"/>
      <c r="K493" s="471"/>
      <c r="L493" s="471"/>
      <c r="M493" s="471"/>
      <c r="N493" s="471"/>
    </row>
    <row r="494" spans="1:14" s="472" customFormat="1" x14ac:dyDescent="0.25">
      <c r="A494" s="469"/>
      <c r="B494" s="470"/>
      <c r="C494" s="471"/>
      <c r="D494" s="471"/>
      <c r="E494" s="471"/>
      <c r="F494" s="471"/>
      <c r="G494" s="471"/>
      <c r="H494" s="471"/>
      <c r="I494" s="471"/>
      <c r="J494" s="471"/>
      <c r="K494" s="471"/>
      <c r="L494" s="471"/>
      <c r="M494" s="471"/>
      <c r="N494" s="471"/>
    </row>
    <row r="495" spans="1:14" s="472" customFormat="1" x14ac:dyDescent="0.25">
      <c r="A495" s="469"/>
      <c r="B495" s="470"/>
      <c r="C495" s="471"/>
      <c r="D495" s="471"/>
      <c r="E495" s="471"/>
      <c r="F495" s="471"/>
      <c r="G495" s="471"/>
      <c r="H495" s="471"/>
      <c r="I495" s="471"/>
      <c r="J495" s="471"/>
      <c r="K495" s="471"/>
      <c r="L495" s="471"/>
      <c r="M495" s="471"/>
      <c r="N495" s="471"/>
    </row>
    <row r="496" spans="1:14" s="472" customFormat="1" x14ac:dyDescent="0.25">
      <c r="A496" s="469"/>
      <c r="B496" s="470"/>
      <c r="C496" s="471"/>
      <c r="D496" s="471"/>
      <c r="E496" s="471"/>
      <c r="F496" s="471"/>
      <c r="G496" s="471"/>
      <c r="H496" s="471"/>
      <c r="I496" s="471"/>
      <c r="J496" s="471"/>
      <c r="K496" s="471"/>
      <c r="L496" s="471"/>
      <c r="M496" s="471"/>
      <c r="N496" s="471"/>
    </row>
    <row r="497" spans="1:14" s="472" customFormat="1" x14ac:dyDescent="0.25">
      <c r="A497" s="469"/>
      <c r="B497" s="470"/>
      <c r="C497" s="471"/>
      <c r="D497" s="471"/>
      <c r="E497" s="471"/>
      <c r="F497" s="471"/>
      <c r="G497" s="471"/>
      <c r="H497" s="471"/>
      <c r="I497" s="471"/>
      <c r="J497" s="471"/>
      <c r="K497" s="471"/>
      <c r="L497" s="471"/>
      <c r="M497" s="471"/>
      <c r="N497" s="471"/>
    </row>
    <row r="498" spans="1:14" s="472" customFormat="1" x14ac:dyDescent="0.25">
      <c r="A498" s="469"/>
      <c r="B498" s="470"/>
      <c r="C498" s="471"/>
      <c r="D498" s="471"/>
      <c r="E498" s="471"/>
      <c r="F498" s="471"/>
      <c r="G498" s="471"/>
      <c r="H498" s="471"/>
      <c r="I498" s="471"/>
      <c r="J498" s="471"/>
      <c r="K498" s="471"/>
      <c r="L498" s="471"/>
      <c r="M498" s="471"/>
      <c r="N498" s="471"/>
    </row>
    <row r="499" spans="1:14" s="472" customFormat="1" x14ac:dyDescent="0.25">
      <c r="A499" s="469"/>
      <c r="B499" s="470"/>
      <c r="C499" s="471"/>
      <c r="D499" s="471"/>
      <c r="E499" s="471"/>
      <c r="F499" s="471"/>
      <c r="G499" s="471"/>
      <c r="H499" s="471"/>
      <c r="I499" s="471"/>
      <c r="J499" s="471"/>
      <c r="K499" s="471"/>
      <c r="L499" s="471"/>
      <c r="M499" s="471"/>
      <c r="N499" s="471"/>
    </row>
    <row r="500" spans="1:14" s="472" customFormat="1" x14ac:dyDescent="0.25">
      <c r="A500" s="469"/>
      <c r="B500" s="470"/>
      <c r="C500" s="471"/>
      <c r="D500" s="471"/>
      <c r="E500" s="471"/>
      <c r="F500" s="471"/>
      <c r="G500" s="471"/>
      <c r="H500" s="471"/>
      <c r="I500" s="471"/>
      <c r="J500" s="471"/>
      <c r="K500" s="471"/>
      <c r="L500" s="471"/>
      <c r="M500" s="471"/>
      <c r="N500" s="471"/>
    </row>
    <row r="501" spans="1:14" s="472" customFormat="1" x14ac:dyDescent="0.25">
      <c r="A501" s="469"/>
      <c r="B501" s="470"/>
      <c r="C501" s="471"/>
      <c r="D501" s="471"/>
      <c r="E501" s="471"/>
      <c r="F501" s="471"/>
      <c r="G501" s="471"/>
      <c r="H501" s="471"/>
      <c r="I501" s="471"/>
      <c r="J501" s="471"/>
      <c r="K501" s="471"/>
      <c r="L501" s="471"/>
      <c r="M501" s="471"/>
      <c r="N501" s="471"/>
    </row>
    <row r="502" spans="1:14" s="472" customFormat="1" x14ac:dyDescent="0.25">
      <c r="A502" s="469"/>
      <c r="B502" s="470"/>
      <c r="C502" s="471"/>
      <c r="D502" s="471"/>
      <c r="E502" s="471"/>
      <c r="F502" s="471"/>
      <c r="G502" s="471"/>
      <c r="H502" s="471"/>
      <c r="I502" s="471"/>
      <c r="J502" s="471"/>
      <c r="K502" s="471"/>
      <c r="L502" s="471"/>
      <c r="M502" s="471"/>
      <c r="N502" s="471"/>
    </row>
    <row r="503" spans="1:14" s="472" customFormat="1" x14ac:dyDescent="0.25">
      <c r="A503" s="469"/>
      <c r="B503" s="470"/>
      <c r="C503" s="471"/>
      <c r="D503" s="471"/>
      <c r="E503" s="471"/>
      <c r="F503" s="471"/>
      <c r="G503" s="471"/>
      <c r="H503" s="471"/>
      <c r="I503" s="471"/>
      <c r="J503" s="471"/>
      <c r="K503" s="471"/>
      <c r="L503" s="471"/>
      <c r="M503" s="471"/>
      <c r="N503" s="471"/>
    </row>
    <row r="504" spans="1:14" s="472" customFormat="1" x14ac:dyDescent="0.25">
      <c r="A504" s="469"/>
      <c r="B504" s="470"/>
      <c r="C504" s="471"/>
      <c r="D504" s="471"/>
      <c r="E504" s="471"/>
      <c r="F504" s="471"/>
      <c r="G504" s="471"/>
      <c r="H504" s="471"/>
      <c r="I504" s="471"/>
      <c r="J504" s="471"/>
      <c r="K504" s="471"/>
      <c r="L504" s="471"/>
      <c r="M504" s="471"/>
      <c r="N504" s="471"/>
    </row>
    <row r="505" spans="1:14" s="472" customFormat="1" x14ac:dyDescent="0.25">
      <c r="A505" s="469"/>
      <c r="B505" s="470"/>
      <c r="C505" s="471"/>
      <c r="D505" s="471"/>
      <c r="E505" s="471"/>
      <c r="F505" s="471"/>
      <c r="G505" s="471"/>
      <c r="H505" s="471"/>
      <c r="I505" s="471"/>
      <c r="J505" s="471"/>
      <c r="K505" s="471"/>
      <c r="L505" s="471"/>
      <c r="M505" s="471"/>
      <c r="N505" s="471"/>
    </row>
    <row r="506" spans="1:14" s="472" customFormat="1" x14ac:dyDescent="0.25">
      <c r="A506" s="469"/>
      <c r="B506" s="470"/>
      <c r="C506" s="471"/>
      <c r="D506" s="471"/>
      <c r="E506" s="471"/>
      <c r="F506" s="471"/>
      <c r="G506" s="471"/>
      <c r="H506" s="471"/>
      <c r="I506" s="471"/>
      <c r="J506" s="471"/>
      <c r="K506" s="471"/>
      <c r="L506" s="471"/>
      <c r="M506" s="471"/>
      <c r="N506" s="471"/>
    </row>
    <row r="507" spans="1:14" s="472" customFormat="1" x14ac:dyDescent="0.25">
      <c r="A507" s="469"/>
      <c r="B507" s="470"/>
      <c r="C507" s="471"/>
      <c r="D507" s="471"/>
      <c r="E507" s="471"/>
      <c r="F507" s="471"/>
      <c r="G507" s="471"/>
      <c r="H507" s="471"/>
      <c r="I507" s="471"/>
      <c r="J507" s="471"/>
      <c r="K507" s="471"/>
      <c r="L507" s="471"/>
      <c r="M507" s="471"/>
      <c r="N507" s="471"/>
    </row>
    <row r="508" spans="1:14" s="472" customFormat="1" x14ac:dyDescent="0.25">
      <c r="A508" s="469"/>
      <c r="B508" s="470"/>
      <c r="C508" s="471"/>
      <c r="D508" s="471"/>
      <c r="E508" s="471"/>
      <c r="F508" s="471"/>
      <c r="G508" s="471"/>
      <c r="H508" s="471"/>
      <c r="I508" s="471"/>
      <c r="J508" s="471"/>
      <c r="K508" s="471"/>
      <c r="L508" s="471"/>
      <c r="M508" s="471"/>
      <c r="N508" s="471"/>
    </row>
    <row r="509" spans="1:14" s="472" customFormat="1" x14ac:dyDescent="0.25">
      <c r="A509" s="469"/>
      <c r="B509" s="470"/>
      <c r="C509" s="471"/>
      <c r="D509" s="471"/>
      <c r="E509" s="471"/>
      <c r="F509" s="471"/>
      <c r="G509" s="471"/>
      <c r="H509" s="471"/>
      <c r="I509" s="471"/>
      <c r="J509" s="471"/>
      <c r="K509" s="471"/>
      <c r="L509" s="471"/>
      <c r="M509" s="471"/>
      <c r="N509" s="471"/>
    </row>
    <row r="510" spans="1:14" s="472" customFormat="1" x14ac:dyDescent="0.25">
      <c r="A510" s="469"/>
      <c r="B510" s="470"/>
      <c r="C510" s="471"/>
      <c r="D510" s="471"/>
      <c r="E510" s="471"/>
      <c r="F510" s="471"/>
      <c r="G510" s="471"/>
      <c r="H510" s="471"/>
      <c r="I510" s="471"/>
      <c r="J510" s="471"/>
      <c r="K510" s="471"/>
      <c r="L510" s="471"/>
      <c r="M510" s="471"/>
      <c r="N510" s="471"/>
    </row>
    <row r="511" spans="1:14" s="472" customFormat="1" x14ac:dyDescent="0.25">
      <c r="A511" s="469"/>
      <c r="B511" s="470"/>
      <c r="C511" s="471"/>
      <c r="D511" s="471"/>
      <c r="E511" s="471"/>
      <c r="F511" s="471"/>
      <c r="G511" s="471"/>
      <c r="H511" s="471"/>
      <c r="I511" s="471"/>
      <c r="J511" s="471"/>
      <c r="K511" s="471"/>
      <c r="L511" s="471"/>
      <c r="M511" s="471"/>
      <c r="N511" s="471"/>
    </row>
    <row r="512" spans="1:14" s="472" customFormat="1" x14ac:dyDescent="0.25">
      <c r="A512" s="469"/>
      <c r="B512" s="470"/>
      <c r="C512" s="471"/>
      <c r="D512" s="471"/>
      <c r="E512" s="471"/>
      <c r="F512" s="471"/>
      <c r="G512" s="471"/>
      <c r="H512" s="471"/>
      <c r="I512" s="471"/>
      <c r="J512" s="471"/>
      <c r="K512" s="471"/>
      <c r="L512" s="471"/>
      <c r="M512" s="471"/>
      <c r="N512" s="471"/>
    </row>
    <row r="513" spans="1:14" s="472" customFormat="1" x14ac:dyDescent="0.25">
      <c r="A513" s="469"/>
      <c r="B513" s="470"/>
      <c r="C513" s="471"/>
      <c r="D513" s="471"/>
      <c r="E513" s="471"/>
      <c r="F513" s="471"/>
      <c r="G513" s="471"/>
      <c r="H513" s="471"/>
      <c r="I513" s="471"/>
      <c r="J513" s="471"/>
      <c r="K513" s="471"/>
      <c r="L513" s="471"/>
      <c r="M513" s="471"/>
      <c r="N513" s="471"/>
    </row>
    <row r="514" spans="1:14" s="472" customFormat="1" x14ac:dyDescent="0.25">
      <c r="A514" s="469"/>
      <c r="B514" s="470"/>
      <c r="C514" s="471"/>
      <c r="D514" s="471"/>
      <c r="E514" s="471"/>
      <c r="F514" s="471"/>
      <c r="G514" s="471"/>
      <c r="H514" s="471"/>
      <c r="I514" s="471"/>
      <c r="J514" s="471"/>
      <c r="K514" s="471"/>
      <c r="L514" s="471"/>
      <c r="M514" s="471"/>
      <c r="N514" s="471"/>
    </row>
    <row r="515" spans="1:14" s="472" customFormat="1" x14ac:dyDescent="0.25">
      <c r="A515" s="469"/>
      <c r="B515" s="470"/>
      <c r="C515" s="471"/>
      <c r="D515" s="471"/>
      <c r="E515" s="471"/>
      <c r="F515" s="471"/>
      <c r="G515" s="471"/>
      <c r="H515" s="471"/>
      <c r="I515" s="471"/>
      <c r="J515" s="471"/>
      <c r="K515" s="471"/>
      <c r="L515" s="471"/>
      <c r="M515" s="471"/>
      <c r="N515" s="471"/>
    </row>
    <row r="516" spans="1:14" s="472" customFormat="1" x14ac:dyDescent="0.25">
      <c r="A516" s="469"/>
      <c r="B516" s="470"/>
      <c r="C516" s="471"/>
      <c r="D516" s="471"/>
      <c r="E516" s="471"/>
      <c r="F516" s="471"/>
      <c r="G516" s="471"/>
      <c r="H516" s="471"/>
      <c r="I516" s="471"/>
      <c r="J516" s="471"/>
      <c r="K516" s="471"/>
      <c r="L516" s="471"/>
      <c r="M516" s="471"/>
      <c r="N516" s="471"/>
    </row>
    <row r="517" spans="1:14" s="472" customFormat="1" x14ac:dyDescent="0.25">
      <c r="A517" s="469"/>
      <c r="B517" s="470"/>
      <c r="C517" s="471"/>
      <c r="D517" s="471"/>
      <c r="E517" s="471"/>
      <c r="F517" s="471"/>
      <c r="G517" s="471"/>
      <c r="H517" s="471"/>
      <c r="I517" s="471"/>
      <c r="J517" s="471"/>
      <c r="K517" s="471"/>
      <c r="L517" s="471"/>
      <c r="M517" s="471"/>
      <c r="N517" s="471"/>
    </row>
    <row r="518" spans="1:14" s="472" customFormat="1" x14ac:dyDescent="0.25">
      <c r="A518" s="469"/>
      <c r="B518" s="470"/>
      <c r="C518" s="471"/>
      <c r="D518" s="471"/>
      <c r="E518" s="471"/>
      <c r="F518" s="471"/>
      <c r="G518" s="471"/>
      <c r="H518" s="471"/>
      <c r="I518" s="471"/>
      <c r="J518" s="471"/>
      <c r="K518" s="471"/>
      <c r="L518" s="471"/>
      <c r="M518" s="471"/>
      <c r="N518" s="471"/>
    </row>
    <row r="519" spans="1:14" s="472" customFormat="1" x14ac:dyDescent="0.25">
      <c r="A519" s="469"/>
      <c r="B519" s="470"/>
      <c r="C519" s="471"/>
      <c r="D519" s="471"/>
      <c r="E519" s="471"/>
      <c r="F519" s="471"/>
      <c r="G519" s="471"/>
      <c r="H519" s="471"/>
      <c r="I519" s="471"/>
      <c r="J519" s="471"/>
      <c r="K519" s="471"/>
      <c r="L519" s="471"/>
      <c r="M519" s="471"/>
      <c r="N519" s="471"/>
    </row>
    <row r="520" spans="1:14" s="472" customFormat="1" x14ac:dyDescent="0.25">
      <c r="A520" s="469"/>
      <c r="B520" s="470"/>
      <c r="C520" s="471"/>
      <c r="D520" s="471"/>
      <c r="E520" s="471"/>
      <c r="F520" s="471"/>
      <c r="G520" s="471"/>
      <c r="H520" s="471"/>
      <c r="I520" s="471"/>
      <c r="J520" s="471"/>
      <c r="K520" s="471"/>
      <c r="L520" s="471"/>
      <c r="M520" s="471"/>
      <c r="N520" s="471"/>
    </row>
    <row r="521" spans="1:14" s="472" customFormat="1" x14ac:dyDescent="0.25">
      <c r="A521" s="469"/>
      <c r="B521" s="470"/>
      <c r="C521" s="471"/>
      <c r="D521" s="471"/>
      <c r="E521" s="471"/>
      <c r="F521" s="471"/>
      <c r="G521" s="471"/>
      <c r="H521" s="471"/>
      <c r="I521" s="471"/>
      <c r="J521" s="471"/>
      <c r="K521" s="471"/>
      <c r="L521" s="471"/>
      <c r="M521" s="471"/>
      <c r="N521" s="471"/>
    </row>
    <row r="522" spans="1:14" s="472" customFormat="1" x14ac:dyDescent="0.25">
      <c r="A522" s="469"/>
      <c r="B522" s="470"/>
      <c r="C522" s="471"/>
      <c r="D522" s="471"/>
      <c r="E522" s="471"/>
      <c r="F522" s="471"/>
      <c r="G522" s="471"/>
      <c r="H522" s="471"/>
      <c r="I522" s="471"/>
      <c r="J522" s="471"/>
      <c r="K522" s="471"/>
      <c r="L522" s="471"/>
      <c r="M522" s="471"/>
      <c r="N522" s="471"/>
    </row>
    <row r="523" spans="1:14" s="472" customFormat="1" x14ac:dyDescent="0.25">
      <c r="A523" s="469"/>
      <c r="B523" s="470"/>
      <c r="C523" s="471"/>
      <c r="D523" s="471"/>
      <c r="E523" s="471"/>
      <c r="F523" s="471"/>
      <c r="G523" s="471"/>
      <c r="H523" s="471"/>
      <c r="I523" s="471"/>
      <c r="J523" s="471"/>
      <c r="K523" s="471"/>
      <c r="L523" s="471"/>
      <c r="M523" s="471"/>
      <c r="N523" s="471"/>
    </row>
    <row r="524" spans="1:14" s="472" customFormat="1" x14ac:dyDescent="0.25">
      <c r="A524" s="469"/>
      <c r="B524" s="470"/>
      <c r="C524" s="471"/>
      <c r="D524" s="471"/>
      <c r="E524" s="471"/>
      <c r="F524" s="471"/>
      <c r="G524" s="471"/>
      <c r="H524" s="471"/>
      <c r="I524" s="471"/>
      <c r="J524" s="471"/>
      <c r="K524" s="471"/>
      <c r="L524" s="471"/>
      <c r="M524" s="471"/>
      <c r="N524" s="471"/>
    </row>
    <row r="525" spans="1:14" s="472" customFormat="1" x14ac:dyDescent="0.25">
      <c r="A525" s="469"/>
      <c r="B525" s="470"/>
      <c r="C525" s="471"/>
      <c r="D525" s="471"/>
      <c r="E525" s="471"/>
      <c r="F525" s="471"/>
      <c r="G525" s="471"/>
      <c r="H525" s="471"/>
      <c r="I525" s="471"/>
      <c r="J525" s="471"/>
      <c r="K525" s="471"/>
      <c r="L525" s="471"/>
      <c r="M525" s="471"/>
      <c r="N525" s="471"/>
    </row>
    <row r="526" spans="1:14" s="472" customFormat="1" x14ac:dyDescent="0.25">
      <c r="A526" s="469"/>
      <c r="B526" s="470"/>
      <c r="C526" s="471"/>
      <c r="D526" s="471"/>
      <c r="E526" s="471"/>
      <c r="F526" s="471"/>
      <c r="G526" s="471"/>
      <c r="H526" s="471"/>
      <c r="I526" s="471"/>
      <c r="J526" s="471"/>
      <c r="K526" s="471"/>
      <c r="L526" s="471"/>
      <c r="M526" s="471"/>
      <c r="N526" s="471"/>
    </row>
    <row r="527" spans="1:14" s="472" customFormat="1" x14ac:dyDescent="0.25">
      <c r="A527" s="469"/>
      <c r="B527" s="470"/>
      <c r="C527" s="471"/>
      <c r="D527" s="471"/>
      <c r="E527" s="471"/>
      <c r="F527" s="471"/>
      <c r="G527" s="471"/>
      <c r="H527" s="471"/>
      <c r="I527" s="471"/>
      <c r="J527" s="471"/>
      <c r="K527" s="471"/>
      <c r="L527" s="471"/>
      <c r="M527" s="471"/>
      <c r="N527" s="471"/>
    </row>
    <row r="528" spans="1:14" s="472" customFormat="1" x14ac:dyDescent="0.25">
      <c r="A528" s="469"/>
      <c r="B528" s="470"/>
      <c r="C528" s="471"/>
      <c r="D528" s="471"/>
      <c r="E528" s="471"/>
      <c r="F528" s="471"/>
      <c r="G528" s="471"/>
      <c r="H528" s="471"/>
      <c r="I528" s="471"/>
      <c r="J528" s="471"/>
      <c r="K528" s="471"/>
      <c r="L528" s="471"/>
      <c r="M528" s="471"/>
      <c r="N528" s="471"/>
    </row>
    <row r="529" spans="1:14" s="472" customFormat="1" x14ac:dyDescent="0.25">
      <c r="A529" s="469"/>
      <c r="B529" s="470"/>
      <c r="C529" s="471"/>
      <c r="D529" s="471"/>
      <c r="E529" s="471"/>
      <c r="F529" s="471"/>
      <c r="G529" s="471"/>
      <c r="H529" s="471"/>
      <c r="I529" s="471"/>
      <c r="J529" s="471"/>
      <c r="K529" s="471"/>
      <c r="L529" s="471"/>
      <c r="M529" s="471"/>
      <c r="N529" s="471"/>
    </row>
    <row r="530" spans="1:14" s="472" customFormat="1" x14ac:dyDescent="0.25">
      <c r="A530" s="469"/>
      <c r="B530" s="470"/>
      <c r="C530" s="471"/>
      <c r="D530" s="471"/>
      <c r="E530" s="471"/>
      <c r="F530" s="471"/>
      <c r="G530" s="471"/>
      <c r="H530" s="471"/>
      <c r="I530" s="471"/>
      <c r="J530" s="471"/>
      <c r="K530" s="471"/>
      <c r="L530" s="471"/>
      <c r="M530" s="471"/>
      <c r="N530" s="471"/>
    </row>
    <row r="531" spans="1:14" s="472" customFormat="1" x14ac:dyDescent="0.25">
      <c r="A531" s="469"/>
      <c r="B531" s="470"/>
      <c r="C531" s="471"/>
      <c r="D531" s="471"/>
      <c r="E531" s="471"/>
      <c r="F531" s="471"/>
      <c r="G531" s="471"/>
      <c r="H531" s="471"/>
      <c r="I531" s="471"/>
      <c r="J531" s="471"/>
      <c r="K531" s="471"/>
      <c r="L531" s="471"/>
      <c r="M531" s="471"/>
      <c r="N531" s="471"/>
    </row>
    <row r="532" spans="1:14" s="472" customFormat="1" x14ac:dyDescent="0.25">
      <c r="A532" s="469"/>
      <c r="B532" s="470"/>
      <c r="C532" s="471"/>
      <c r="D532" s="471"/>
      <c r="E532" s="471"/>
      <c r="F532" s="471"/>
      <c r="G532" s="471"/>
      <c r="H532" s="471"/>
      <c r="I532" s="471"/>
      <c r="J532" s="471"/>
      <c r="K532" s="471"/>
      <c r="L532" s="471"/>
      <c r="M532" s="471"/>
      <c r="N532" s="471"/>
    </row>
    <row r="533" spans="1:14" s="472" customFormat="1" x14ac:dyDescent="0.25">
      <c r="A533" s="469"/>
      <c r="B533" s="470"/>
      <c r="C533" s="471"/>
      <c r="D533" s="471"/>
      <c r="E533" s="471"/>
      <c r="F533" s="471"/>
      <c r="G533" s="471"/>
      <c r="H533" s="471"/>
      <c r="I533" s="471"/>
      <c r="J533" s="471"/>
      <c r="K533" s="471"/>
      <c r="L533" s="471"/>
      <c r="M533" s="471"/>
      <c r="N533" s="471"/>
    </row>
    <row r="534" spans="1:14" s="472" customFormat="1" x14ac:dyDescent="0.25">
      <c r="A534" s="469"/>
      <c r="B534" s="470"/>
      <c r="C534" s="471"/>
      <c r="D534" s="471"/>
      <c r="E534" s="471"/>
      <c r="F534" s="471"/>
      <c r="G534" s="471"/>
      <c r="H534" s="471"/>
      <c r="I534" s="471"/>
      <c r="J534" s="471"/>
      <c r="K534" s="471"/>
      <c r="L534" s="471"/>
      <c r="M534" s="471"/>
      <c r="N534" s="471"/>
    </row>
    <row r="535" spans="1:14" s="472" customFormat="1" x14ac:dyDescent="0.25">
      <c r="A535" s="469"/>
      <c r="B535" s="470"/>
      <c r="C535" s="471"/>
      <c r="D535" s="471"/>
      <c r="E535" s="471"/>
      <c r="F535" s="471"/>
      <c r="G535" s="471"/>
      <c r="H535" s="471"/>
      <c r="I535" s="471"/>
      <c r="J535" s="471"/>
      <c r="K535" s="471"/>
      <c r="L535" s="471"/>
      <c r="M535" s="471"/>
      <c r="N535" s="471"/>
    </row>
    <row r="536" spans="1:14" s="472" customFormat="1" x14ac:dyDescent="0.25">
      <c r="A536" s="469"/>
      <c r="B536" s="470"/>
      <c r="C536" s="471"/>
      <c r="D536" s="471"/>
      <c r="E536" s="471"/>
      <c r="F536" s="471"/>
      <c r="G536" s="471"/>
      <c r="H536" s="471"/>
      <c r="I536" s="471"/>
      <c r="J536" s="471"/>
      <c r="K536" s="471"/>
      <c r="L536" s="471"/>
      <c r="M536" s="471"/>
      <c r="N536" s="471"/>
    </row>
    <row r="537" spans="1:14" s="472" customFormat="1" x14ac:dyDescent="0.25">
      <c r="A537" s="469"/>
      <c r="B537" s="470"/>
      <c r="C537" s="471"/>
      <c r="D537" s="471"/>
      <c r="E537" s="471"/>
      <c r="F537" s="471"/>
      <c r="G537" s="471"/>
      <c r="H537" s="471"/>
      <c r="I537" s="471"/>
      <c r="J537" s="471"/>
      <c r="K537" s="471"/>
      <c r="L537" s="471"/>
      <c r="M537" s="471"/>
      <c r="N537" s="471"/>
    </row>
    <row r="538" spans="1:14" s="472" customFormat="1" x14ac:dyDescent="0.25">
      <c r="A538" s="469"/>
      <c r="B538" s="470"/>
      <c r="C538" s="471"/>
      <c r="D538" s="471"/>
      <c r="E538" s="471"/>
      <c r="F538" s="471"/>
      <c r="G538" s="471"/>
      <c r="H538" s="471"/>
      <c r="I538" s="471"/>
      <c r="J538" s="471"/>
      <c r="K538" s="471"/>
      <c r="L538" s="471"/>
      <c r="M538" s="471"/>
      <c r="N538" s="471"/>
    </row>
    <row r="539" spans="1:14" s="472" customFormat="1" x14ac:dyDescent="0.25">
      <c r="A539" s="469"/>
      <c r="B539" s="470"/>
      <c r="C539" s="471"/>
      <c r="D539" s="471"/>
      <c r="E539" s="471"/>
      <c r="F539" s="471"/>
      <c r="G539" s="471"/>
      <c r="H539" s="471"/>
      <c r="I539" s="471"/>
      <c r="J539" s="471"/>
      <c r="K539" s="471"/>
      <c r="L539" s="471"/>
      <c r="M539" s="471"/>
      <c r="N539" s="471"/>
    </row>
    <row r="540" spans="1:14" s="472" customFormat="1" x14ac:dyDescent="0.25">
      <c r="A540" s="469"/>
      <c r="B540" s="470"/>
      <c r="C540" s="471"/>
      <c r="D540" s="471"/>
      <c r="E540" s="471"/>
      <c r="F540" s="471"/>
      <c r="G540" s="471"/>
      <c r="H540" s="471"/>
      <c r="I540" s="471"/>
      <c r="J540" s="471"/>
      <c r="K540" s="471"/>
      <c r="L540" s="471"/>
      <c r="M540" s="471"/>
      <c r="N540" s="471"/>
    </row>
    <row r="541" spans="1:14" s="472" customFormat="1" x14ac:dyDescent="0.25">
      <c r="A541" s="469"/>
      <c r="B541" s="470"/>
      <c r="C541" s="471"/>
      <c r="D541" s="471"/>
      <c r="E541" s="471"/>
      <c r="F541" s="471"/>
      <c r="G541" s="471"/>
      <c r="H541" s="471"/>
      <c r="I541" s="471"/>
      <c r="J541" s="471"/>
      <c r="K541" s="471"/>
      <c r="L541" s="471"/>
      <c r="M541" s="471"/>
      <c r="N541" s="471"/>
    </row>
    <row r="542" spans="1:14" s="472" customFormat="1" x14ac:dyDescent="0.25">
      <c r="A542" s="469"/>
      <c r="B542" s="470"/>
      <c r="C542" s="471"/>
      <c r="D542" s="471"/>
      <c r="E542" s="471"/>
      <c r="F542" s="471"/>
      <c r="G542" s="471"/>
      <c r="H542" s="471"/>
      <c r="I542" s="471"/>
      <c r="J542" s="471"/>
      <c r="K542" s="471"/>
      <c r="L542" s="471"/>
      <c r="M542" s="471"/>
      <c r="N542" s="471"/>
    </row>
    <row r="543" spans="1:14" s="472" customFormat="1" x14ac:dyDescent="0.25">
      <c r="A543" s="469"/>
      <c r="B543" s="470"/>
      <c r="C543" s="471"/>
      <c r="D543" s="471"/>
      <c r="E543" s="471"/>
      <c r="F543" s="471"/>
      <c r="G543" s="471"/>
      <c r="H543" s="471"/>
      <c r="I543" s="471"/>
      <c r="J543" s="471"/>
      <c r="K543" s="471"/>
      <c r="L543" s="471"/>
      <c r="M543" s="471"/>
      <c r="N543" s="471"/>
    </row>
    <row r="544" spans="1:14" s="472" customFormat="1" x14ac:dyDescent="0.25">
      <c r="A544" s="469"/>
      <c r="B544" s="470"/>
      <c r="C544" s="471"/>
      <c r="D544" s="471"/>
      <c r="E544" s="471"/>
      <c r="F544" s="471"/>
      <c r="G544" s="471"/>
      <c r="H544" s="471"/>
      <c r="I544" s="471"/>
      <c r="J544" s="471"/>
      <c r="K544" s="471"/>
      <c r="L544" s="471"/>
      <c r="M544" s="471"/>
      <c r="N544" s="471"/>
    </row>
    <row r="545" spans="1:14" s="472" customFormat="1" x14ac:dyDescent="0.25">
      <c r="A545" s="469"/>
      <c r="B545" s="470"/>
      <c r="C545" s="471"/>
      <c r="D545" s="471"/>
      <c r="E545" s="471"/>
      <c r="F545" s="471"/>
      <c r="G545" s="471"/>
      <c r="H545" s="471"/>
      <c r="I545" s="471"/>
      <c r="J545" s="471"/>
      <c r="K545" s="471"/>
      <c r="L545" s="471"/>
      <c r="M545" s="471"/>
      <c r="N545" s="471"/>
    </row>
    <row r="546" spans="1:14" s="472" customFormat="1" x14ac:dyDescent="0.25">
      <c r="A546" s="469"/>
      <c r="B546" s="470"/>
      <c r="C546" s="471"/>
      <c r="D546" s="471"/>
      <c r="E546" s="471"/>
      <c r="F546" s="471"/>
      <c r="G546" s="471"/>
      <c r="H546" s="471"/>
      <c r="I546" s="471"/>
      <c r="J546" s="471"/>
      <c r="K546" s="471"/>
      <c r="L546" s="471"/>
      <c r="M546" s="471"/>
      <c r="N546" s="471"/>
    </row>
    <row r="547" spans="1:14" s="472" customFormat="1" x14ac:dyDescent="0.25">
      <c r="A547" s="469"/>
      <c r="B547" s="470"/>
      <c r="C547" s="471"/>
      <c r="D547" s="471"/>
      <c r="E547" s="471"/>
      <c r="F547" s="471"/>
      <c r="G547" s="471"/>
      <c r="H547" s="471"/>
      <c r="I547" s="471"/>
      <c r="J547" s="471"/>
      <c r="K547" s="471"/>
      <c r="L547" s="471"/>
      <c r="M547" s="471"/>
      <c r="N547" s="471"/>
    </row>
    <row r="548" spans="1:14" s="472" customFormat="1" x14ac:dyDescent="0.25">
      <c r="A548" s="469"/>
      <c r="B548" s="470"/>
      <c r="C548" s="471"/>
      <c r="D548" s="471"/>
      <c r="E548" s="471"/>
      <c r="F548" s="471"/>
      <c r="G548" s="471"/>
      <c r="H548" s="471"/>
      <c r="I548" s="471"/>
      <c r="J548" s="471"/>
      <c r="K548" s="471"/>
      <c r="L548" s="471"/>
      <c r="M548" s="471"/>
      <c r="N548" s="471"/>
    </row>
    <row r="549" spans="1:14" s="472" customFormat="1" x14ac:dyDescent="0.25">
      <c r="A549" s="469"/>
      <c r="B549" s="470"/>
      <c r="C549" s="471"/>
      <c r="D549" s="471"/>
      <c r="E549" s="471"/>
      <c r="F549" s="471"/>
      <c r="G549" s="471"/>
      <c r="H549" s="471"/>
      <c r="I549" s="471"/>
      <c r="J549" s="471"/>
      <c r="K549" s="471"/>
      <c r="L549" s="471"/>
      <c r="M549" s="471"/>
      <c r="N549" s="471"/>
    </row>
    <row r="550" spans="1:14" s="472" customFormat="1" x14ac:dyDescent="0.25">
      <c r="A550" s="469"/>
      <c r="B550" s="470"/>
      <c r="C550" s="471"/>
      <c r="D550" s="471"/>
      <c r="E550" s="471"/>
      <c r="F550" s="471"/>
      <c r="G550" s="471"/>
      <c r="H550" s="471"/>
      <c r="I550" s="471"/>
      <c r="J550" s="471"/>
      <c r="K550" s="471"/>
      <c r="L550" s="471"/>
      <c r="M550" s="471"/>
      <c r="N550" s="471"/>
    </row>
    <row r="551" spans="1:14" s="472" customFormat="1" x14ac:dyDescent="0.25">
      <c r="A551" s="469"/>
      <c r="B551" s="470"/>
      <c r="C551" s="471"/>
      <c r="D551" s="471"/>
      <c r="E551" s="471"/>
      <c r="F551" s="471"/>
      <c r="G551" s="471"/>
      <c r="H551" s="471"/>
      <c r="I551" s="471"/>
      <c r="J551" s="471"/>
      <c r="K551" s="471"/>
      <c r="L551" s="471"/>
      <c r="M551" s="471"/>
      <c r="N551" s="471"/>
    </row>
    <row r="552" spans="1:14" s="472" customFormat="1" x14ac:dyDescent="0.25">
      <c r="A552" s="469"/>
      <c r="B552" s="470"/>
      <c r="C552" s="471"/>
      <c r="D552" s="471"/>
      <c r="E552" s="471"/>
      <c r="F552" s="471"/>
      <c r="G552" s="471"/>
      <c r="H552" s="471"/>
      <c r="I552" s="471"/>
      <c r="J552" s="471"/>
      <c r="K552" s="471"/>
      <c r="L552" s="471"/>
      <c r="M552" s="471"/>
      <c r="N552" s="471"/>
    </row>
    <row r="553" spans="1:14" s="472" customFormat="1" x14ac:dyDescent="0.25">
      <c r="A553" s="469"/>
      <c r="B553" s="470"/>
      <c r="C553" s="471"/>
      <c r="D553" s="471"/>
      <c r="E553" s="471"/>
      <c r="F553" s="471"/>
      <c r="G553" s="471"/>
      <c r="H553" s="471"/>
      <c r="I553" s="471"/>
      <c r="J553" s="471"/>
      <c r="K553" s="471"/>
      <c r="L553" s="471"/>
      <c r="M553" s="471"/>
      <c r="N553" s="471"/>
    </row>
    <row r="554" spans="1:14" s="472" customFormat="1" x14ac:dyDescent="0.25">
      <c r="A554" s="469"/>
      <c r="B554" s="470"/>
      <c r="C554" s="471"/>
      <c r="D554" s="471"/>
      <c r="E554" s="471"/>
      <c r="F554" s="471"/>
      <c r="G554" s="471"/>
      <c r="H554" s="471"/>
      <c r="I554" s="471"/>
      <c r="J554" s="471"/>
      <c r="K554" s="471"/>
      <c r="L554" s="471"/>
      <c r="M554" s="471"/>
      <c r="N554" s="471"/>
    </row>
    <row r="555" spans="1:14" s="472" customFormat="1" x14ac:dyDescent="0.25">
      <c r="A555" s="469"/>
      <c r="B555" s="470"/>
      <c r="C555" s="471"/>
      <c r="D555" s="471"/>
      <c r="E555" s="471"/>
      <c r="F555" s="471"/>
      <c r="G555" s="471"/>
      <c r="H555" s="471"/>
      <c r="I555" s="471"/>
      <c r="J555" s="471"/>
      <c r="K555" s="471"/>
      <c r="L555" s="471"/>
      <c r="M555" s="471"/>
      <c r="N555" s="471"/>
    </row>
    <row r="556" spans="1:14" s="472" customFormat="1" x14ac:dyDescent="0.25">
      <c r="A556" s="469"/>
      <c r="B556" s="470"/>
      <c r="C556" s="471"/>
      <c r="D556" s="471"/>
      <c r="E556" s="471"/>
      <c r="F556" s="471"/>
      <c r="G556" s="471"/>
      <c r="H556" s="471"/>
      <c r="I556" s="471"/>
      <c r="J556" s="471"/>
      <c r="K556" s="471"/>
      <c r="L556" s="471"/>
      <c r="M556" s="471"/>
      <c r="N556" s="471"/>
    </row>
    <row r="557" spans="1:14" s="472" customFormat="1" x14ac:dyDescent="0.25">
      <c r="A557" s="469"/>
      <c r="B557" s="470"/>
      <c r="C557" s="471"/>
      <c r="D557" s="471"/>
      <c r="E557" s="471"/>
      <c r="F557" s="471"/>
      <c r="G557" s="471"/>
      <c r="H557" s="471"/>
      <c r="I557" s="471"/>
      <c r="J557" s="471"/>
      <c r="K557" s="471"/>
      <c r="L557" s="471"/>
      <c r="M557" s="471"/>
      <c r="N557" s="471"/>
    </row>
    <row r="558" spans="1:14" s="472" customFormat="1" x14ac:dyDescent="0.25">
      <c r="A558" s="469"/>
      <c r="B558" s="470"/>
      <c r="C558" s="471"/>
      <c r="D558" s="471"/>
      <c r="E558" s="471"/>
      <c r="F558" s="471"/>
      <c r="G558" s="471"/>
      <c r="H558" s="471"/>
      <c r="I558" s="471"/>
      <c r="J558" s="471"/>
      <c r="K558" s="471"/>
      <c r="L558" s="471"/>
      <c r="M558" s="471"/>
      <c r="N558" s="471"/>
    </row>
    <row r="559" spans="1:14" s="472" customFormat="1" x14ac:dyDescent="0.25">
      <c r="A559" s="469"/>
      <c r="B559" s="470"/>
      <c r="C559" s="471"/>
      <c r="D559" s="471"/>
      <c r="E559" s="471"/>
      <c r="F559" s="471"/>
      <c r="G559" s="471"/>
      <c r="H559" s="471"/>
      <c r="I559" s="471"/>
      <c r="J559" s="471"/>
      <c r="K559" s="471"/>
      <c r="L559" s="471"/>
      <c r="M559" s="471"/>
      <c r="N559" s="471"/>
    </row>
    <row r="560" spans="1:14" s="472" customFormat="1" x14ac:dyDescent="0.25">
      <c r="A560" s="469"/>
      <c r="B560" s="470"/>
      <c r="C560" s="471"/>
      <c r="D560" s="471"/>
      <c r="E560" s="471"/>
      <c r="F560" s="471"/>
      <c r="G560" s="471"/>
      <c r="H560" s="471"/>
      <c r="I560" s="471"/>
      <c r="J560" s="471"/>
      <c r="K560" s="471"/>
      <c r="L560" s="471"/>
      <c r="M560" s="471"/>
      <c r="N560" s="471"/>
    </row>
    <row r="561" spans="1:14" s="472" customFormat="1" x14ac:dyDescent="0.25">
      <c r="A561" s="469"/>
      <c r="B561" s="470"/>
      <c r="C561" s="471"/>
      <c r="D561" s="471"/>
      <c r="E561" s="471"/>
      <c r="F561" s="471"/>
      <c r="G561" s="471"/>
      <c r="H561" s="471"/>
      <c r="I561" s="471"/>
      <c r="J561" s="471"/>
      <c r="K561" s="471"/>
      <c r="L561" s="471"/>
      <c r="M561" s="471"/>
      <c r="N561" s="471"/>
    </row>
    <row r="562" spans="1:14" s="472" customFormat="1" x14ac:dyDescent="0.25">
      <c r="A562" s="469"/>
      <c r="B562" s="470"/>
      <c r="C562" s="471"/>
      <c r="D562" s="471"/>
      <c r="E562" s="471"/>
      <c r="F562" s="471"/>
      <c r="G562" s="471"/>
      <c r="H562" s="471"/>
      <c r="I562" s="471"/>
      <c r="J562" s="471"/>
      <c r="K562" s="471"/>
      <c r="L562" s="471"/>
      <c r="M562" s="471"/>
      <c r="N562" s="471"/>
    </row>
    <row r="563" spans="1:14" s="472" customFormat="1" x14ac:dyDescent="0.25">
      <c r="A563" s="469"/>
      <c r="B563" s="470"/>
      <c r="C563" s="471"/>
      <c r="D563" s="471"/>
      <c r="E563" s="471"/>
      <c r="F563" s="471"/>
      <c r="G563" s="471"/>
      <c r="H563" s="471"/>
      <c r="I563" s="471"/>
      <c r="J563" s="471"/>
      <c r="K563" s="471"/>
      <c r="L563" s="471"/>
      <c r="M563" s="471"/>
      <c r="N563" s="471"/>
    </row>
    <row r="564" spans="1:14" s="472" customFormat="1" x14ac:dyDescent="0.25">
      <c r="A564" s="469"/>
      <c r="B564" s="470"/>
      <c r="C564" s="471"/>
      <c r="D564" s="471"/>
      <c r="E564" s="471"/>
      <c r="F564" s="471"/>
      <c r="G564" s="471"/>
      <c r="H564" s="471"/>
      <c r="I564" s="471"/>
      <c r="J564" s="471"/>
      <c r="K564" s="471"/>
      <c r="L564" s="471"/>
      <c r="M564" s="471"/>
      <c r="N564" s="471"/>
    </row>
    <row r="565" spans="1:14" s="472" customFormat="1" x14ac:dyDescent="0.25">
      <c r="A565" s="469"/>
      <c r="B565" s="470"/>
      <c r="C565" s="471"/>
      <c r="D565" s="471"/>
      <c r="E565" s="471"/>
      <c r="F565" s="471"/>
      <c r="G565" s="471"/>
      <c r="H565" s="471"/>
      <c r="I565" s="471"/>
      <c r="J565" s="471"/>
      <c r="K565" s="471"/>
      <c r="L565" s="471"/>
      <c r="M565" s="471"/>
      <c r="N565" s="471"/>
    </row>
    <row r="566" spans="1:14" s="472" customFormat="1" x14ac:dyDescent="0.25">
      <c r="A566" s="469"/>
      <c r="B566" s="470"/>
      <c r="C566" s="471"/>
      <c r="D566" s="471"/>
      <c r="E566" s="471"/>
      <c r="F566" s="471"/>
      <c r="G566" s="471"/>
      <c r="H566" s="471"/>
      <c r="I566" s="471"/>
      <c r="J566" s="471"/>
      <c r="K566" s="471"/>
      <c r="L566" s="471"/>
      <c r="M566" s="471"/>
      <c r="N566" s="471"/>
    </row>
    <row r="567" spans="1:14" s="472" customFormat="1" x14ac:dyDescent="0.25">
      <c r="A567" s="469"/>
      <c r="B567" s="470"/>
      <c r="C567" s="471"/>
      <c r="D567" s="471"/>
      <c r="E567" s="471"/>
      <c r="F567" s="471"/>
      <c r="G567" s="471"/>
      <c r="H567" s="471"/>
      <c r="I567" s="471"/>
      <c r="J567" s="471"/>
      <c r="K567" s="471"/>
      <c r="L567" s="471"/>
      <c r="M567" s="471"/>
      <c r="N567" s="471"/>
    </row>
    <row r="568" spans="1:14" s="472" customFormat="1" x14ac:dyDescent="0.25">
      <c r="A568" s="469"/>
      <c r="B568" s="470"/>
      <c r="C568" s="471"/>
      <c r="D568" s="471"/>
      <c r="E568" s="471"/>
      <c r="F568" s="471"/>
      <c r="G568" s="471"/>
      <c r="H568" s="471"/>
      <c r="I568" s="471"/>
      <c r="J568" s="471"/>
      <c r="K568" s="471"/>
      <c r="L568" s="471"/>
      <c r="M568" s="471"/>
      <c r="N568" s="471"/>
    </row>
    <row r="569" spans="1:14" s="472" customFormat="1" x14ac:dyDescent="0.25">
      <c r="A569" s="469"/>
      <c r="B569" s="470"/>
      <c r="C569" s="471"/>
      <c r="D569" s="471"/>
      <c r="E569" s="471"/>
      <c r="F569" s="471"/>
      <c r="G569" s="471"/>
      <c r="H569" s="471"/>
      <c r="I569" s="471"/>
      <c r="J569" s="471"/>
      <c r="K569" s="471"/>
      <c r="L569" s="471"/>
      <c r="M569" s="471"/>
      <c r="N569" s="471"/>
    </row>
    <row r="570" spans="1:14" s="472" customFormat="1" x14ac:dyDescent="0.25">
      <c r="A570" s="469"/>
      <c r="B570" s="470"/>
      <c r="C570" s="471"/>
      <c r="D570" s="471"/>
      <c r="E570" s="471"/>
      <c r="F570" s="471"/>
      <c r="G570" s="471"/>
      <c r="H570" s="471"/>
      <c r="I570" s="471"/>
      <c r="J570" s="471"/>
      <c r="K570" s="471"/>
      <c r="L570" s="471"/>
      <c r="M570" s="471"/>
      <c r="N570" s="471"/>
    </row>
    <row r="571" spans="1:14" s="472" customFormat="1" x14ac:dyDescent="0.25">
      <c r="A571" s="469"/>
      <c r="B571" s="470"/>
      <c r="C571" s="471"/>
      <c r="D571" s="471"/>
      <c r="E571" s="471"/>
      <c r="F571" s="471"/>
      <c r="G571" s="471"/>
      <c r="H571" s="471"/>
      <c r="I571" s="471"/>
      <c r="J571" s="471"/>
      <c r="K571" s="471"/>
      <c r="L571" s="471"/>
      <c r="M571" s="471"/>
      <c r="N571" s="471"/>
    </row>
    <row r="572" spans="1:14" s="472" customFormat="1" x14ac:dyDescent="0.25">
      <c r="A572" s="469"/>
      <c r="B572" s="470"/>
      <c r="C572" s="471"/>
      <c r="D572" s="471"/>
      <c r="E572" s="471"/>
      <c r="F572" s="471"/>
      <c r="G572" s="471"/>
      <c r="H572" s="471"/>
      <c r="I572" s="471"/>
      <c r="J572" s="471"/>
      <c r="K572" s="471"/>
      <c r="L572" s="471"/>
      <c r="M572" s="471"/>
      <c r="N572" s="471"/>
    </row>
    <row r="573" spans="1:14" s="472" customFormat="1" x14ac:dyDescent="0.25">
      <c r="A573" s="469"/>
      <c r="B573" s="470"/>
      <c r="C573" s="471"/>
      <c r="D573" s="471"/>
      <c r="E573" s="471"/>
      <c r="F573" s="471"/>
      <c r="G573" s="471"/>
      <c r="H573" s="471"/>
      <c r="I573" s="471"/>
      <c r="J573" s="471"/>
      <c r="K573" s="471"/>
      <c r="L573" s="471"/>
      <c r="M573" s="471"/>
      <c r="N573" s="471"/>
    </row>
    <row r="574" spans="1:14" s="472" customFormat="1" x14ac:dyDescent="0.25">
      <c r="A574" s="469"/>
      <c r="B574" s="470"/>
      <c r="C574" s="471"/>
      <c r="D574" s="471"/>
      <c r="E574" s="471"/>
      <c r="F574" s="471"/>
      <c r="G574" s="471"/>
      <c r="H574" s="471"/>
      <c r="I574" s="471"/>
      <c r="J574" s="471"/>
      <c r="K574" s="471"/>
      <c r="L574" s="471"/>
      <c r="M574" s="471"/>
      <c r="N574" s="471"/>
    </row>
    <row r="575" spans="1:14" s="472" customFormat="1" x14ac:dyDescent="0.25">
      <c r="A575" s="469"/>
      <c r="B575" s="470"/>
      <c r="C575" s="471"/>
      <c r="D575" s="471"/>
      <c r="E575" s="471"/>
      <c r="F575" s="471"/>
      <c r="G575" s="471"/>
      <c r="H575" s="471"/>
      <c r="I575" s="471"/>
      <c r="J575" s="471"/>
      <c r="K575" s="471"/>
      <c r="L575" s="471"/>
      <c r="M575" s="471"/>
      <c r="N575" s="471"/>
    </row>
    <row r="576" spans="1:14" s="472" customFormat="1" x14ac:dyDescent="0.25">
      <c r="A576" s="469"/>
      <c r="B576" s="470"/>
      <c r="C576" s="471"/>
      <c r="D576" s="471"/>
      <c r="E576" s="471"/>
      <c r="F576" s="471"/>
      <c r="G576" s="471"/>
      <c r="H576" s="471"/>
      <c r="I576" s="471"/>
      <c r="J576" s="471"/>
      <c r="K576" s="471"/>
      <c r="L576" s="471"/>
      <c r="M576" s="471"/>
      <c r="N576" s="471"/>
    </row>
    <row r="577" spans="1:14" s="472" customFormat="1" x14ac:dyDescent="0.25">
      <c r="A577" s="469"/>
      <c r="B577" s="470"/>
      <c r="C577" s="471"/>
      <c r="D577" s="471"/>
      <c r="E577" s="471"/>
      <c r="F577" s="471"/>
      <c r="G577" s="471"/>
      <c r="H577" s="471"/>
      <c r="I577" s="471"/>
      <c r="J577" s="471"/>
      <c r="K577" s="471"/>
      <c r="L577" s="471"/>
      <c r="M577" s="471"/>
      <c r="N577" s="471"/>
    </row>
    <row r="578" spans="1:14" s="472" customFormat="1" x14ac:dyDescent="0.25">
      <c r="A578" s="469"/>
      <c r="B578" s="470"/>
      <c r="C578" s="471"/>
      <c r="D578" s="471"/>
      <c r="E578" s="471"/>
      <c r="F578" s="471"/>
      <c r="G578" s="471"/>
      <c r="H578" s="471"/>
      <c r="I578" s="471"/>
      <c r="J578" s="471"/>
      <c r="K578" s="471"/>
      <c r="L578" s="471"/>
      <c r="M578" s="471"/>
      <c r="N578" s="471"/>
    </row>
    <row r="579" spans="1:14" s="472" customFormat="1" x14ac:dyDescent="0.25">
      <c r="A579" s="469"/>
      <c r="B579" s="470"/>
      <c r="C579" s="471"/>
      <c r="D579" s="471"/>
      <c r="E579" s="471"/>
      <c r="F579" s="471"/>
      <c r="G579" s="471"/>
      <c r="H579" s="471"/>
      <c r="I579" s="471"/>
      <c r="J579" s="471"/>
      <c r="K579" s="471"/>
      <c r="L579" s="471"/>
      <c r="M579" s="471"/>
      <c r="N579" s="471"/>
    </row>
    <row r="580" spans="1:14" s="472" customFormat="1" x14ac:dyDescent="0.25">
      <c r="A580" s="469"/>
      <c r="B580" s="470"/>
      <c r="C580" s="471"/>
      <c r="D580" s="471"/>
      <c r="E580" s="471"/>
      <c r="F580" s="471"/>
      <c r="G580" s="471"/>
      <c r="H580" s="471"/>
      <c r="I580" s="471"/>
      <c r="J580" s="471"/>
      <c r="K580" s="471"/>
      <c r="L580" s="471"/>
      <c r="M580" s="471"/>
      <c r="N580" s="471"/>
    </row>
    <row r="581" spans="1:14" s="472" customFormat="1" x14ac:dyDescent="0.25">
      <c r="A581" s="469"/>
      <c r="B581" s="470"/>
      <c r="C581" s="471"/>
      <c r="D581" s="471"/>
      <c r="E581" s="471"/>
      <c r="F581" s="471"/>
      <c r="G581" s="471"/>
      <c r="H581" s="471"/>
      <c r="I581" s="471"/>
      <c r="J581" s="471"/>
      <c r="K581" s="471"/>
      <c r="L581" s="471"/>
      <c r="M581" s="471"/>
      <c r="N581" s="471"/>
    </row>
    <row r="582" spans="1:14" s="472" customFormat="1" x14ac:dyDescent="0.25">
      <c r="A582" s="469"/>
      <c r="B582" s="470"/>
      <c r="C582" s="471"/>
      <c r="D582" s="471"/>
      <c r="E582" s="471"/>
      <c r="F582" s="471"/>
      <c r="G582" s="471"/>
      <c r="H582" s="471"/>
      <c r="I582" s="471"/>
      <c r="J582" s="471"/>
      <c r="K582" s="471"/>
      <c r="L582" s="471"/>
      <c r="M582" s="471"/>
      <c r="N582" s="471"/>
    </row>
    <row r="583" spans="1:14" s="472" customFormat="1" x14ac:dyDescent="0.25">
      <c r="A583" s="469"/>
      <c r="B583" s="470"/>
      <c r="C583" s="471"/>
      <c r="D583" s="471"/>
      <c r="E583" s="471"/>
      <c r="F583" s="471"/>
      <c r="G583" s="471"/>
      <c r="H583" s="471"/>
      <c r="I583" s="471"/>
      <c r="J583" s="471"/>
      <c r="K583" s="471"/>
      <c r="L583" s="471"/>
      <c r="M583" s="471"/>
      <c r="N583" s="471"/>
    </row>
    <row r="584" spans="1:14" s="472" customFormat="1" x14ac:dyDescent="0.25">
      <c r="A584" s="469"/>
      <c r="B584" s="470"/>
      <c r="C584" s="471"/>
      <c r="D584" s="471"/>
      <c r="E584" s="471"/>
      <c r="F584" s="471"/>
      <c r="G584" s="471"/>
      <c r="H584" s="471"/>
      <c r="I584" s="471"/>
      <c r="J584" s="471"/>
      <c r="K584" s="471"/>
      <c r="L584" s="471"/>
      <c r="M584" s="471"/>
      <c r="N584" s="471"/>
    </row>
    <row r="585" spans="1:14" s="472" customFormat="1" x14ac:dyDescent="0.25">
      <c r="A585" s="469"/>
      <c r="B585" s="470"/>
      <c r="C585" s="471"/>
      <c r="D585" s="471"/>
      <c r="E585" s="471"/>
      <c r="F585" s="471"/>
      <c r="G585" s="471"/>
      <c r="H585" s="471"/>
      <c r="I585" s="471"/>
      <c r="J585" s="471"/>
      <c r="K585" s="471"/>
      <c r="L585" s="471"/>
      <c r="M585" s="471"/>
      <c r="N585" s="471"/>
    </row>
    <row r="586" spans="1:14" s="472" customFormat="1" x14ac:dyDescent="0.25">
      <c r="A586" s="469"/>
      <c r="B586" s="470"/>
      <c r="C586" s="471"/>
      <c r="D586" s="471"/>
      <c r="E586" s="471"/>
      <c r="F586" s="471"/>
      <c r="G586" s="471"/>
      <c r="H586" s="471"/>
      <c r="I586" s="471"/>
      <c r="J586" s="471"/>
      <c r="K586" s="471"/>
      <c r="L586" s="471"/>
      <c r="M586" s="471"/>
      <c r="N586" s="471"/>
    </row>
    <row r="587" spans="1:14" s="472" customFormat="1" x14ac:dyDescent="0.25">
      <c r="A587" s="469"/>
      <c r="B587" s="470"/>
      <c r="C587" s="471"/>
      <c r="D587" s="471"/>
      <c r="E587" s="471"/>
      <c r="F587" s="471"/>
      <c r="G587" s="471"/>
      <c r="H587" s="471"/>
      <c r="I587" s="471"/>
      <c r="J587" s="471"/>
      <c r="K587" s="471"/>
      <c r="L587" s="471"/>
      <c r="M587" s="471"/>
      <c r="N587" s="471"/>
    </row>
    <row r="588" spans="1:14" s="472" customFormat="1" x14ac:dyDescent="0.25">
      <c r="A588" s="469"/>
      <c r="B588" s="470"/>
      <c r="C588" s="471"/>
      <c r="D588" s="471"/>
      <c r="E588" s="471"/>
      <c r="F588" s="471"/>
      <c r="G588" s="471"/>
      <c r="H588" s="471"/>
      <c r="I588" s="471"/>
      <c r="J588" s="471"/>
      <c r="K588" s="471"/>
      <c r="L588" s="471"/>
      <c r="M588" s="471"/>
      <c r="N588" s="471"/>
    </row>
    <row r="589" spans="1:14" s="472" customFormat="1" x14ac:dyDescent="0.25">
      <c r="A589" s="469"/>
      <c r="B589" s="470"/>
      <c r="C589" s="471"/>
      <c r="D589" s="471"/>
      <c r="E589" s="471"/>
      <c r="F589" s="471"/>
      <c r="G589" s="471"/>
      <c r="H589" s="471"/>
      <c r="I589" s="471"/>
      <c r="J589" s="471"/>
      <c r="K589" s="471"/>
      <c r="L589" s="471"/>
      <c r="M589" s="471"/>
      <c r="N589" s="471"/>
    </row>
    <row r="590" spans="1:14" s="472" customFormat="1" x14ac:dyDescent="0.25">
      <c r="A590" s="469"/>
      <c r="B590" s="470"/>
      <c r="C590" s="471"/>
      <c r="D590" s="471"/>
      <c r="E590" s="471"/>
      <c r="F590" s="471"/>
      <c r="G590" s="471"/>
      <c r="H590" s="471"/>
      <c r="I590" s="471"/>
      <c r="J590" s="471"/>
      <c r="K590" s="471"/>
      <c r="L590" s="471"/>
      <c r="M590" s="471"/>
      <c r="N590" s="471"/>
    </row>
    <row r="591" spans="1:14" s="472" customFormat="1" x14ac:dyDescent="0.25">
      <c r="A591" s="469"/>
      <c r="B591" s="470"/>
      <c r="C591" s="471"/>
      <c r="D591" s="471"/>
      <c r="E591" s="471"/>
      <c r="F591" s="471"/>
      <c r="G591" s="471"/>
      <c r="H591" s="471"/>
      <c r="I591" s="471"/>
      <c r="J591" s="471"/>
      <c r="K591" s="471"/>
      <c r="L591" s="471"/>
      <c r="M591" s="471"/>
      <c r="N591" s="471"/>
    </row>
    <row r="592" spans="1:14" s="472" customFormat="1" x14ac:dyDescent="0.25">
      <c r="A592" s="469"/>
      <c r="B592" s="470"/>
      <c r="C592" s="471"/>
      <c r="D592" s="471"/>
      <c r="E592" s="471"/>
      <c r="F592" s="471"/>
      <c r="G592" s="471"/>
      <c r="H592" s="471"/>
      <c r="I592" s="471"/>
      <c r="J592" s="471"/>
      <c r="K592" s="471"/>
      <c r="L592" s="471"/>
      <c r="M592" s="471"/>
      <c r="N592" s="471"/>
    </row>
    <row r="593" spans="1:14" s="472" customFormat="1" x14ac:dyDescent="0.25">
      <c r="A593" s="469"/>
      <c r="B593" s="470"/>
      <c r="C593" s="471"/>
      <c r="D593" s="471"/>
      <c r="E593" s="471"/>
      <c r="F593" s="471"/>
      <c r="G593" s="471"/>
      <c r="H593" s="471"/>
      <c r="I593" s="471"/>
      <c r="J593" s="471"/>
      <c r="K593" s="471"/>
      <c r="L593" s="471"/>
      <c r="M593" s="471"/>
      <c r="N593" s="471"/>
    </row>
    <row r="594" spans="1:14" s="472" customFormat="1" x14ac:dyDescent="0.25">
      <c r="A594" s="469"/>
      <c r="B594" s="470"/>
      <c r="C594" s="471"/>
      <c r="D594" s="471"/>
      <c r="E594" s="471"/>
      <c r="F594" s="471"/>
      <c r="G594" s="471"/>
      <c r="H594" s="471"/>
      <c r="I594" s="471"/>
      <c r="J594" s="471"/>
      <c r="K594" s="471"/>
      <c r="L594" s="471"/>
      <c r="M594" s="471"/>
      <c r="N594" s="471"/>
    </row>
    <row r="595" spans="1:14" s="472" customFormat="1" x14ac:dyDescent="0.25">
      <c r="A595" s="469"/>
      <c r="B595" s="470"/>
      <c r="C595" s="471"/>
      <c r="D595" s="471"/>
      <c r="E595" s="471"/>
      <c r="F595" s="471"/>
      <c r="G595" s="471"/>
      <c r="H595" s="471"/>
      <c r="I595" s="471"/>
      <c r="J595" s="471"/>
      <c r="K595" s="471"/>
      <c r="L595" s="471"/>
      <c r="M595" s="471"/>
      <c r="N595" s="471"/>
    </row>
    <row r="596" spans="1:14" s="472" customFormat="1" x14ac:dyDescent="0.25">
      <c r="A596" s="469"/>
      <c r="B596" s="470"/>
      <c r="C596" s="471"/>
      <c r="D596" s="471"/>
      <c r="E596" s="471"/>
      <c r="F596" s="471"/>
      <c r="G596" s="471"/>
      <c r="H596" s="471"/>
      <c r="I596" s="471"/>
      <c r="J596" s="471"/>
      <c r="K596" s="471"/>
      <c r="L596" s="471"/>
      <c r="M596" s="471"/>
      <c r="N596" s="471"/>
    </row>
    <row r="597" spans="1:14" s="472" customFormat="1" x14ac:dyDescent="0.25">
      <c r="A597" s="469"/>
      <c r="B597" s="470"/>
      <c r="C597" s="471"/>
      <c r="D597" s="471"/>
      <c r="E597" s="471"/>
      <c r="F597" s="471"/>
      <c r="G597" s="471"/>
      <c r="H597" s="471"/>
      <c r="I597" s="471"/>
      <c r="J597" s="471"/>
      <c r="K597" s="471"/>
      <c r="L597" s="471"/>
      <c r="M597" s="471"/>
      <c r="N597" s="471"/>
    </row>
    <row r="598" spans="1:14" s="472" customFormat="1" x14ac:dyDescent="0.25">
      <c r="A598" s="469"/>
      <c r="B598" s="470"/>
      <c r="C598" s="471"/>
      <c r="D598" s="471"/>
      <c r="E598" s="471"/>
      <c r="F598" s="471"/>
      <c r="G598" s="471"/>
      <c r="H598" s="471"/>
      <c r="I598" s="471"/>
      <c r="J598" s="471"/>
      <c r="K598" s="471"/>
      <c r="L598" s="471"/>
      <c r="M598" s="471"/>
      <c r="N598" s="471"/>
    </row>
    <row r="599" spans="1:14" s="472" customFormat="1" x14ac:dyDescent="0.25">
      <c r="A599" s="469"/>
      <c r="B599" s="470"/>
      <c r="C599" s="471"/>
      <c r="D599" s="471"/>
      <c r="E599" s="471"/>
      <c r="F599" s="471"/>
      <c r="G599" s="471"/>
      <c r="H599" s="471"/>
      <c r="I599" s="471"/>
      <c r="J599" s="471"/>
      <c r="K599" s="471"/>
      <c r="L599" s="471"/>
      <c r="M599" s="471"/>
      <c r="N599" s="471"/>
    </row>
    <row r="600" spans="1:14" s="472" customFormat="1" x14ac:dyDescent="0.25">
      <c r="A600" s="469"/>
      <c r="B600" s="470"/>
      <c r="C600" s="471"/>
      <c r="D600" s="471"/>
      <c r="E600" s="471"/>
      <c r="F600" s="471"/>
      <c r="G600" s="471"/>
      <c r="H600" s="471"/>
      <c r="I600" s="471"/>
      <c r="J600" s="471"/>
      <c r="K600" s="471"/>
      <c r="L600" s="471"/>
      <c r="M600" s="471"/>
      <c r="N600" s="471"/>
    </row>
    <row r="601" spans="1:14" s="472" customFormat="1" x14ac:dyDescent="0.25">
      <c r="A601" s="469"/>
      <c r="B601" s="470"/>
      <c r="C601" s="471"/>
      <c r="D601" s="471"/>
      <c r="E601" s="471"/>
      <c r="F601" s="471"/>
      <c r="G601" s="471"/>
      <c r="H601" s="471"/>
      <c r="I601" s="471"/>
      <c r="J601" s="471"/>
      <c r="K601" s="471"/>
      <c r="L601" s="471"/>
      <c r="M601" s="471"/>
      <c r="N601" s="471"/>
    </row>
    <row r="602" spans="1:14" s="472" customFormat="1" x14ac:dyDescent="0.25">
      <c r="A602" s="469"/>
      <c r="B602" s="470"/>
      <c r="C602" s="471"/>
      <c r="D602" s="471"/>
      <c r="E602" s="471"/>
      <c r="F602" s="471"/>
      <c r="G602" s="471"/>
      <c r="H602" s="471"/>
      <c r="I602" s="471"/>
      <c r="J602" s="471"/>
      <c r="K602" s="471"/>
      <c r="L602" s="471"/>
      <c r="M602" s="471"/>
      <c r="N602" s="471"/>
    </row>
    <row r="603" spans="1:14" s="472" customFormat="1" x14ac:dyDescent="0.25">
      <c r="A603" s="469"/>
      <c r="B603" s="470"/>
      <c r="C603" s="471"/>
      <c r="D603" s="471"/>
      <c r="E603" s="471"/>
      <c r="F603" s="471"/>
      <c r="G603" s="471"/>
      <c r="H603" s="471"/>
      <c r="I603" s="471"/>
      <c r="J603" s="471"/>
      <c r="K603" s="471"/>
      <c r="L603" s="471"/>
      <c r="M603" s="471"/>
      <c r="N603" s="471"/>
    </row>
    <row r="604" spans="1:14" s="472" customFormat="1" x14ac:dyDescent="0.25">
      <c r="A604" s="469"/>
      <c r="B604" s="470"/>
      <c r="C604" s="471"/>
      <c r="D604" s="471"/>
      <c r="E604" s="471"/>
      <c r="F604" s="471"/>
      <c r="G604" s="471"/>
      <c r="H604" s="471"/>
      <c r="I604" s="471"/>
      <c r="J604" s="471"/>
      <c r="K604" s="471"/>
      <c r="L604" s="471"/>
      <c r="M604" s="471"/>
      <c r="N604" s="471"/>
    </row>
    <row r="605" spans="1:14" s="472" customFormat="1" x14ac:dyDescent="0.25">
      <c r="A605" s="469"/>
      <c r="B605" s="470"/>
      <c r="C605" s="471"/>
      <c r="D605" s="471"/>
      <c r="E605" s="471"/>
      <c r="F605" s="471"/>
      <c r="G605" s="471"/>
      <c r="H605" s="471"/>
      <c r="I605" s="471"/>
      <c r="J605" s="471"/>
      <c r="K605" s="471"/>
      <c r="L605" s="471"/>
      <c r="M605" s="471"/>
      <c r="N605" s="471"/>
    </row>
    <row r="606" spans="1:14" s="472" customFormat="1" x14ac:dyDescent="0.25">
      <c r="A606" s="469"/>
      <c r="B606" s="470"/>
      <c r="C606" s="471"/>
      <c r="D606" s="471"/>
      <c r="E606" s="471"/>
      <c r="F606" s="471"/>
      <c r="G606" s="471"/>
      <c r="H606" s="471"/>
      <c r="I606" s="471"/>
      <c r="J606" s="471"/>
      <c r="K606" s="471"/>
      <c r="L606" s="471"/>
      <c r="M606" s="471"/>
      <c r="N606" s="471"/>
    </row>
    <row r="607" spans="1:14" s="472" customFormat="1" x14ac:dyDescent="0.25">
      <c r="A607" s="469"/>
      <c r="B607" s="470"/>
      <c r="C607" s="471"/>
      <c r="D607" s="471"/>
      <c r="E607" s="471"/>
      <c r="F607" s="471"/>
      <c r="G607" s="471"/>
      <c r="H607" s="471"/>
      <c r="I607" s="471"/>
      <c r="J607" s="471"/>
      <c r="K607" s="471"/>
      <c r="L607" s="471"/>
      <c r="M607" s="471"/>
      <c r="N607" s="471"/>
    </row>
    <row r="608" spans="1:14" s="472" customFormat="1" x14ac:dyDescent="0.25">
      <c r="A608" s="469"/>
      <c r="B608" s="470"/>
      <c r="C608" s="471"/>
      <c r="D608" s="471"/>
      <c r="E608" s="471"/>
      <c r="F608" s="471"/>
      <c r="G608" s="471"/>
      <c r="H608" s="471"/>
      <c r="I608" s="471"/>
      <c r="J608" s="471"/>
      <c r="K608" s="471"/>
      <c r="L608" s="471"/>
      <c r="M608" s="471"/>
      <c r="N608" s="471"/>
    </row>
    <row r="609" spans="1:14" s="472" customFormat="1" x14ac:dyDescent="0.25">
      <c r="A609" s="469"/>
      <c r="B609" s="470"/>
      <c r="C609" s="471"/>
      <c r="D609" s="471"/>
      <c r="E609" s="471"/>
      <c r="F609" s="471"/>
      <c r="G609" s="471"/>
      <c r="H609" s="471"/>
      <c r="I609" s="471"/>
      <c r="J609" s="471"/>
      <c r="K609" s="471"/>
      <c r="L609" s="471"/>
      <c r="M609" s="471"/>
      <c r="N609" s="471"/>
    </row>
    <row r="610" spans="1:14" s="472" customFormat="1" x14ac:dyDescent="0.25">
      <c r="A610" s="469"/>
      <c r="B610" s="470"/>
      <c r="C610" s="471"/>
      <c r="D610" s="471"/>
      <c r="E610" s="471"/>
      <c r="F610" s="471"/>
      <c r="G610" s="471"/>
      <c r="H610" s="471"/>
      <c r="I610" s="471"/>
      <c r="J610" s="471"/>
      <c r="K610" s="471"/>
      <c r="L610" s="471"/>
      <c r="M610" s="471"/>
      <c r="N610" s="471"/>
    </row>
    <row r="611" spans="1:14" s="472" customFormat="1" x14ac:dyDescent="0.25">
      <c r="A611" s="469"/>
      <c r="B611" s="470"/>
      <c r="C611" s="471"/>
      <c r="D611" s="471"/>
      <c r="E611" s="471"/>
      <c r="F611" s="471"/>
      <c r="G611" s="471"/>
      <c r="H611" s="471"/>
      <c r="I611" s="471"/>
      <c r="J611" s="471"/>
      <c r="K611" s="471"/>
      <c r="L611" s="471"/>
      <c r="M611" s="471"/>
      <c r="N611" s="471"/>
    </row>
    <row r="612" spans="1:14" s="472" customFormat="1" x14ac:dyDescent="0.25">
      <c r="A612" s="469"/>
      <c r="B612" s="470"/>
      <c r="C612" s="471"/>
      <c r="D612" s="471"/>
      <c r="E612" s="471"/>
      <c r="F612" s="471"/>
      <c r="G612" s="471"/>
      <c r="H612" s="471"/>
      <c r="I612" s="471"/>
      <c r="J612" s="471"/>
      <c r="K612" s="471"/>
      <c r="L612" s="471"/>
      <c r="M612" s="471"/>
      <c r="N612" s="471"/>
    </row>
    <row r="613" spans="1:14" s="472" customFormat="1" x14ac:dyDescent="0.25">
      <c r="A613" s="469"/>
      <c r="B613" s="470"/>
      <c r="C613" s="471"/>
      <c r="D613" s="471"/>
      <c r="E613" s="471"/>
      <c r="F613" s="471"/>
      <c r="G613" s="471"/>
      <c r="H613" s="471"/>
      <c r="I613" s="471"/>
      <c r="J613" s="471"/>
      <c r="K613" s="471"/>
      <c r="L613" s="471"/>
      <c r="M613" s="471"/>
      <c r="N613" s="471"/>
    </row>
    <row r="614" spans="1:14" s="472" customFormat="1" x14ac:dyDescent="0.25">
      <c r="A614" s="469"/>
      <c r="B614" s="470"/>
      <c r="C614" s="471"/>
      <c r="D614" s="471"/>
      <c r="E614" s="471"/>
      <c r="F614" s="471"/>
      <c r="G614" s="471"/>
      <c r="H614" s="471"/>
      <c r="I614" s="471"/>
      <c r="J614" s="471"/>
      <c r="K614" s="471"/>
      <c r="L614" s="471"/>
      <c r="M614" s="471"/>
      <c r="N614" s="471"/>
    </row>
    <row r="615" spans="1:14" s="472" customFormat="1" x14ac:dyDescent="0.25">
      <c r="A615" s="469"/>
      <c r="B615" s="470"/>
      <c r="C615" s="471"/>
      <c r="D615" s="471"/>
      <c r="E615" s="471"/>
      <c r="F615" s="471"/>
      <c r="G615" s="471"/>
      <c r="H615" s="471"/>
      <c r="I615" s="471"/>
      <c r="J615" s="471"/>
      <c r="K615" s="471"/>
      <c r="L615" s="471"/>
      <c r="M615" s="471"/>
      <c r="N615" s="471"/>
    </row>
    <row r="616" spans="1:14" s="472" customFormat="1" x14ac:dyDescent="0.25">
      <c r="A616" s="469"/>
      <c r="B616" s="470"/>
      <c r="C616" s="471"/>
      <c r="D616" s="471"/>
      <c r="E616" s="471"/>
      <c r="F616" s="471"/>
      <c r="G616" s="471"/>
      <c r="H616" s="471"/>
      <c r="I616" s="471"/>
      <c r="J616" s="471"/>
      <c r="K616" s="471"/>
      <c r="L616" s="471"/>
      <c r="M616" s="471"/>
      <c r="N616" s="471"/>
    </row>
    <row r="617" spans="1:14" s="472" customFormat="1" x14ac:dyDescent="0.25">
      <c r="A617" s="469"/>
      <c r="B617" s="470"/>
      <c r="C617" s="471"/>
      <c r="D617" s="471"/>
      <c r="E617" s="471"/>
      <c r="F617" s="471"/>
      <c r="G617" s="471"/>
      <c r="H617" s="471"/>
      <c r="I617" s="471"/>
      <c r="J617" s="471"/>
      <c r="K617" s="471"/>
      <c r="L617" s="471"/>
      <c r="M617" s="471"/>
      <c r="N617" s="471"/>
    </row>
    <row r="618" spans="1:14" s="472" customFormat="1" x14ac:dyDescent="0.25">
      <c r="A618" s="469"/>
      <c r="B618" s="470"/>
      <c r="C618" s="471"/>
      <c r="D618" s="471"/>
      <c r="E618" s="471"/>
      <c r="F618" s="471"/>
      <c r="G618" s="471"/>
      <c r="H618" s="471"/>
      <c r="I618" s="471"/>
      <c r="J618" s="471"/>
      <c r="K618" s="471"/>
      <c r="L618" s="471"/>
      <c r="M618" s="471"/>
      <c r="N618" s="471"/>
    </row>
    <row r="619" spans="1:14" s="472" customFormat="1" x14ac:dyDescent="0.25">
      <c r="A619" s="469"/>
      <c r="B619" s="470"/>
      <c r="C619" s="471"/>
      <c r="D619" s="471"/>
      <c r="E619" s="471"/>
      <c r="F619" s="471"/>
      <c r="G619" s="471"/>
      <c r="H619" s="471"/>
      <c r="I619" s="471"/>
      <c r="J619" s="471"/>
      <c r="K619" s="471"/>
      <c r="L619" s="471"/>
      <c r="M619" s="471"/>
      <c r="N619" s="471"/>
    </row>
    <row r="620" spans="1:14" s="472" customFormat="1" x14ac:dyDescent="0.25">
      <c r="A620" s="469"/>
      <c r="B620" s="470"/>
      <c r="C620" s="471"/>
      <c r="D620" s="471"/>
      <c r="E620" s="471"/>
      <c r="F620" s="471"/>
      <c r="G620" s="471"/>
      <c r="H620" s="471"/>
      <c r="I620" s="471"/>
      <c r="J620" s="471"/>
      <c r="K620" s="471"/>
      <c r="L620" s="471"/>
      <c r="M620" s="471"/>
      <c r="N620" s="471"/>
    </row>
    <row r="621" spans="1:14" s="472" customFormat="1" x14ac:dyDescent="0.25">
      <c r="A621" s="469"/>
      <c r="B621" s="470"/>
      <c r="C621" s="471"/>
      <c r="D621" s="471"/>
      <c r="E621" s="471"/>
      <c r="F621" s="471"/>
      <c r="G621" s="471"/>
      <c r="H621" s="471"/>
      <c r="I621" s="471"/>
      <c r="J621" s="471"/>
      <c r="K621" s="471"/>
      <c r="L621" s="471"/>
      <c r="M621" s="471"/>
      <c r="N621" s="471"/>
    </row>
    <row r="622" spans="1:14" s="472" customFormat="1" x14ac:dyDescent="0.25">
      <c r="A622" s="469"/>
      <c r="B622" s="470"/>
      <c r="C622" s="471"/>
      <c r="D622" s="471"/>
      <c r="E622" s="471"/>
      <c r="F622" s="471"/>
      <c r="G622" s="471"/>
      <c r="H622" s="471"/>
      <c r="I622" s="471"/>
      <c r="J622" s="471"/>
      <c r="K622" s="471"/>
      <c r="L622" s="471"/>
      <c r="M622" s="471"/>
      <c r="N622" s="471"/>
    </row>
    <row r="623" spans="1:14" s="472" customFormat="1" x14ac:dyDescent="0.25">
      <c r="A623" s="469"/>
      <c r="B623" s="470"/>
      <c r="C623" s="471"/>
      <c r="D623" s="471"/>
      <c r="E623" s="471"/>
      <c r="F623" s="471"/>
      <c r="G623" s="471"/>
      <c r="H623" s="471"/>
      <c r="I623" s="471"/>
      <c r="J623" s="471"/>
      <c r="K623" s="471"/>
      <c r="L623" s="471"/>
      <c r="M623" s="471"/>
      <c r="N623" s="471"/>
    </row>
    <row r="624" spans="1:14" s="472" customFormat="1" x14ac:dyDescent="0.25">
      <c r="A624" s="469"/>
      <c r="B624" s="470"/>
      <c r="C624" s="471"/>
      <c r="D624" s="471"/>
      <c r="E624" s="471"/>
      <c r="F624" s="471"/>
      <c r="G624" s="471"/>
      <c r="H624" s="471"/>
      <c r="I624" s="471"/>
      <c r="J624" s="471"/>
      <c r="K624" s="471"/>
      <c r="L624" s="471"/>
      <c r="M624" s="471"/>
      <c r="N624" s="471"/>
    </row>
    <row r="625" spans="1:14" s="472" customFormat="1" x14ac:dyDescent="0.25">
      <c r="A625" s="469"/>
      <c r="B625" s="470"/>
      <c r="C625" s="471"/>
      <c r="D625" s="471"/>
      <c r="E625" s="471"/>
      <c r="F625" s="471"/>
      <c r="G625" s="471"/>
      <c r="H625" s="471"/>
      <c r="I625" s="471"/>
      <c r="J625" s="471"/>
      <c r="K625" s="471"/>
      <c r="L625" s="471"/>
      <c r="M625" s="471"/>
      <c r="N625" s="471"/>
    </row>
    <row r="626" spans="1:14" s="472" customFormat="1" x14ac:dyDescent="0.25">
      <c r="A626" s="469"/>
      <c r="B626" s="470"/>
      <c r="C626" s="471"/>
      <c r="D626" s="471"/>
      <c r="E626" s="471"/>
      <c r="F626" s="471"/>
      <c r="G626" s="471"/>
      <c r="H626" s="471"/>
      <c r="I626" s="471"/>
      <c r="J626" s="471"/>
      <c r="K626" s="471"/>
      <c r="L626" s="471"/>
      <c r="M626" s="471"/>
      <c r="N626" s="471"/>
    </row>
    <row r="627" spans="1:14" s="472" customFormat="1" x14ac:dyDescent="0.25">
      <c r="A627" s="469"/>
      <c r="B627" s="470"/>
      <c r="C627" s="471"/>
      <c r="D627" s="471"/>
      <c r="E627" s="471"/>
      <c r="F627" s="471"/>
      <c r="G627" s="471"/>
      <c r="H627" s="471"/>
      <c r="I627" s="471"/>
      <c r="J627" s="471"/>
      <c r="K627" s="471"/>
      <c r="L627" s="471"/>
      <c r="M627" s="471"/>
      <c r="N627" s="471"/>
    </row>
    <row r="628" spans="1:14" s="472" customFormat="1" x14ac:dyDescent="0.25">
      <c r="A628" s="469"/>
      <c r="B628" s="470"/>
      <c r="C628" s="471"/>
      <c r="D628" s="471"/>
      <c r="E628" s="471"/>
      <c r="F628" s="471"/>
      <c r="G628" s="471"/>
      <c r="H628" s="471"/>
      <c r="I628" s="471"/>
      <c r="J628" s="471"/>
      <c r="K628" s="471"/>
      <c r="L628" s="471"/>
      <c r="M628" s="471"/>
      <c r="N628" s="471"/>
    </row>
    <row r="629" spans="1:14" s="472" customFormat="1" x14ac:dyDescent="0.25">
      <c r="A629" s="469"/>
      <c r="B629" s="470"/>
      <c r="C629" s="471"/>
      <c r="D629" s="471"/>
      <c r="E629" s="471"/>
      <c r="F629" s="471"/>
      <c r="G629" s="471"/>
      <c r="H629" s="471"/>
      <c r="I629" s="471"/>
      <c r="J629" s="471"/>
      <c r="K629" s="471"/>
      <c r="L629" s="471"/>
      <c r="M629" s="471"/>
      <c r="N629" s="471"/>
    </row>
    <row r="630" spans="1:14" s="472" customFormat="1" x14ac:dyDescent="0.25">
      <c r="A630" s="469"/>
      <c r="B630" s="470"/>
      <c r="C630" s="471"/>
      <c r="D630" s="471"/>
      <c r="E630" s="471"/>
      <c r="F630" s="471"/>
      <c r="G630" s="471"/>
      <c r="H630" s="471"/>
      <c r="I630" s="471"/>
      <c r="J630" s="471"/>
      <c r="K630" s="471"/>
      <c r="L630" s="471"/>
      <c r="M630" s="471"/>
      <c r="N630" s="471"/>
    </row>
    <row r="631" spans="1:14" s="472" customFormat="1" x14ac:dyDescent="0.25">
      <c r="A631" s="469"/>
      <c r="B631" s="470"/>
      <c r="C631" s="471"/>
      <c r="D631" s="471"/>
      <c r="E631" s="471"/>
      <c r="F631" s="471"/>
      <c r="G631" s="471"/>
      <c r="H631" s="471"/>
      <c r="I631" s="471"/>
      <c r="J631" s="471"/>
      <c r="K631" s="471"/>
      <c r="L631" s="471"/>
      <c r="M631" s="471"/>
      <c r="N631" s="471"/>
    </row>
    <row r="632" spans="1:14" s="472" customFormat="1" x14ac:dyDescent="0.25">
      <c r="A632" s="469"/>
      <c r="B632" s="470"/>
      <c r="C632" s="471"/>
      <c r="D632" s="471"/>
      <c r="E632" s="471"/>
      <c r="F632" s="471"/>
      <c r="G632" s="471"/>
      <c r="H632" s="471"/>
      <c r="I632" s="471"/>
      <c r="J632" s="471"/>
      <c r="K632" s="471"/>
      <c r="L632" s="471"/>
      <c r="M632" s="471"/>
      <c r="N632" s="471"/>
    </row>
    <row r="633" spans="1:14" s="472" customFormat="1" x14ac:dyDescent="0.25">
      <c r="A633" s="469"/>
      <c r="B633" s="470"/>
      <c r="C633" s="471"/>
      <c r="D633" s="471"/>
      <c r="E633" s="471"/>
      <c r="F633" s="471"/>
      <c r="G633" s="471"/>
      <c r="H633" s="471"/>
      <c r="I633" s="471"/>
      <c r="J633" s="471"/>
      <c r="K633" s="471"/>
      <c r="L633" s="471"/>
      <c r="M633" s="471"/>
      <c r="N633" s="471"/>
    </row>
    <row r="634" spans="1:14" s="472" customFormat="1" x14ac:dyDescent="0.25">
      <c r="A634" s="469"/>
      <c r="B634" s="470"/>
      <c r="C634" s="471"/>
      <c r="D634" s="471"/>
      <c r="E634" s="471"/>
      <c r="F634" s="471"/>
      <c r="G634" s="471"/>
      <c r="H634" s="471"/>
      <c r="I634" s="471"/>
      <c r="J634" s="471"/>
      <c r="K634" s="471"/>
      <c r="L634" s="471"/>
      <c r="M634" s="471"/>
      <c r="N634" s="471"/>
    </row>
    <row r="635" spans="1:14" s="472" customFormat="1" x14ac:dyDescent="0.25">
      <c r="A635" s="469"/>
      <c r="B635" s="470"/>
      <c r="C635" s="471"/>
      <c r="D635" s="471"/>
      <c r="E635" s="471"/>
      <c r="F635" s="471"/>
      <c r="G635" s="471"/>
      <c r="H635" s="471"/>
      <c r="I635" s="471"/>
      <c r="J635" s="471"/>
      <c r="K635" s="471"/>
      <c r="L635" s="471"/>
      <c r="M635" s="471"/>
      <c r="N635" s="471"/>
    </row>
    <row r="636" spans="1:14" s="472" customFormat="1" x14ac:dyDescent="0.25">
      <c r="A636" s="469"/>
      <c r="B636" s="470"/>
      <c r="C636" s="471"/>
      <c r="D636" s="471"/>
      <c r="E636" s="471"/>
      <c r="F636" s="471"/>
      <c r="G636" s="471"/>
      <c r="H636" s="471"/>
      <c r="I636" s="471"/>
      <c r="J636" s="471"/>
      <c r="K636" s="471"/>
      <c r="L636" s="471"/>
      <c r="M636" s="471"/>
      <c r="N636" s="471"/>
    </row>
    <row r="637" spans="1:14" s="472" customFormat="1" x14ac:dyDescent="0.25">
      <c r="A637" s="469"/>
      <c r="B637" s="470"/>
      <c r="C637" s="471"/>
      <c r="D637" s="471"/>
      <c r="E637" s="471"/>
      <c r="F637" s="471"/>
      <c r="G637" s="471"/>
      <c r="H637" s="471"/>
      <c r="I637" s="471"/>
      <c r="J637" s="471"/>
      <c r="K637" s="471"/>
      <c r="L637" s="471"/>
      <c r="M637" s="471"/>
      <c r="N637" s="471"/>
    </row>
    <row r="638" spans="1:14" s="472" customFormat="1" x14ac:dyDescent="0.25">
      <c r="A638" s="469"/>
      <c r="B638" s="470"/>
      <c r="C638" s="471"/>
      <c r="D638" s="471"/>
      <c r="E638" s="471"/>
      <c r="F638" s="471"/>
      <c r="G638" s="471"/>
      <c r="H638" s="471"/>
      <c r="I638" s="471"/>
      <c r="J638" s="471"/>
      <c r="K638" s="471"/>
      <c r="L638" s="471"/>
      <c r="M638" s="471"/>
      <c r="N638" s="471"/>
    </row>
    <row r="639" spans="1:14" s="472" customFormat="1" x14ac:dyDescent="0.25">
      <c r="A639" s="469"/>
      <c r="B639" s="470"/>
      <c r="C639" s="471"/>
      <c r="D639" s="471"/>
      <c r="E639" s="471"/>
      <c r="F639" s="471"/>
      <c r="G639" s="471"/>
      <c r="H639" s="471"/>
      <c r="I639" s="471"/>
      <c r="J639" s="471"/>
      <c r="K639" s="471"/>
      <c r="L639" s="471"/>
      <c r="M639" s="471"/>
      <c r="N639" s="471"/>
    </row>
    <row r="640" spans="1:14" s="472" customFormat="1" x14ac:dyDescent="0.25">
      <c r="A640" s="469"/>
      <c r="B640" s="470"/>
      <c r="C640" s="471"/>
      <c r="D640" s="471"/>
      <c r="E640" s="471"/>
      <c r="F640" s="471"/>
      <c r="G640" s="471"/>
      <c r="H640" s="471"/>
      <c r="I640" s="471"/>
      <c r="J640" s="471"/>
      <c r="K640" s="471"/>
      <c r="L640" s="471"/>
      <c r="M640" s="471"/>
      <c r="N640" s="471"/>
    </row>
    <row r="641" spans="1:14" s="472" customFormat="1" x14ac:dyDescent="0.25">
      <c r="A641" s="469"/>
      <c r="B641" s="470"/>
      <c r="C641" s="471"/>
      <c r="D641" s="471"/>
      <c r="E641" s="471"/>
      <c r="F641" s="471"/>
      <c r="G641" s="471"/>
      <c r="H641" s="471"/>
      <c r="I641" s="471"/>
      <c r="J641" s="471"/>
      <c r="K641" s="471"/>
      <c r="L641" s="471"/>
      <c r="M641" s="471"/>
      <c r="N641" s="471"/>
    </row>
    <row r="642" spans="1:14" s="472" customFormat="1" x14ac:dyDescent="0.25">
      <c r="A642" s="469"/>
      <c r="B642" s="470"/>
      <c r="C642" s="471"/>
      <c r="D642" s="471"/>
      <c r="E642" s="471"/>
      <c r="F642" s="471"/>
      <c r="G642" s="471"/>
      <c r="H642" s="471"/>
      <c r="I642" s="471"/>
      <c r="J642" s="471"/>
      <c r="K642" s="471"/>
      <c r="L642" s="471"/>
      <c r="M642" s="471"/>
      <c r="N642" s="471"/>
    </row>
    <row r="643" spans="1:14" s="472" customFormat="1" x14ac:dyDescent="0.25">
      <c r="A643" s="469"/>
      <c r="B643" s="470"/>
      <c r="C643" s="471"/>
      <c r="D643" s="471"/>
      <c r="E643" s="471"/>
      <c r="F643" s="471"/>
      <c r="G643" s="471"/>
      <c r="H643" s="471"/>
      <c r="I643" s="471"/>
      <c r="J643" s="471"/>
      <c r="K643" s="471"/>
      <c r="L643" s="471"/>
      <c r="M643" s="471"/>
      <c r="N643" s="471"/>
    </row>
    <row r="644" spans="1:14" s="472" customFormat="1" x14ac:dyDescent="0.25">
      <c r="A644" s="469"/>
      <c r="B644" s="470"/>
      <c r="C644" s="471"/>
      <c r="D644" s="471"/>
      <c r="E644" s="471"/>
      <c r="F644" s="471"/>
      <c r="G644" s="471"/>
      <c r="H644" s="471"/>
      <c r="I644" s="471"/>
      <c r="J644" s="471"/>
      <c r="K644" s="471"/>
      <c r="L644" s="471"/>
      <c r="M644" s="471"/>
      <c r="N644" s="471"/>
    </row>
    <row r="645" spans="1:14" s="472" customFormat="1" x14ac:dyDescent="0.25">
      <c r="A645" s="469"/>
      <c r="B645" s="470"/>
      <c r="C645" s="471"/>
      <c r="D645" s="471"/>
      <c r="E645" s="471"/>
      <c r="F645" s="471"/>
      <c r="G645" s="471"/>
      <c r="H645" s="471"/>
      <c r="I645" s="471"/>
      <c r="J645" s="471"/>
      <c r="K645" s="471"/>
      <c r="L645" s="471"/>
      <c r="M645" s="471"/>
      <c r="N645" s="471"/>
    </row>
    <row r="646" spans="1:14" s="472" customFormat="1" x14ac:dyDescent="0.25">
      <c r="A646" s="469"/>
      <c r="B646" s="470"/>
      <c r="C646" s="471"/>
      <c r="D646" s="471"/>
      <c r="E646" s="471"/>
      <c r="F646" s="471"/>
      <c r="G646" s="471"/>
      <c r="H646" s="471"/>
      <c r="I646" s="471"/>
      <c r="J646" s="471"/>
      <c r="K646" s="471"/>
      <c r="L646" s="471"/>
      <c r="M646" s="471"/>
      <c r="N646" s="471"/>
    </row>
    <row r="647" spans="1:14" s="472" customFormat="1" x14ac:dyDescent="0.25">
      <c r="A647" s="469"/>
      <c r="B647" s="470"/>
      <c r="C647" s="471"/>
      <c r="D647" s="471"/>
      <c r="E647" s="471"/>
      <c r="F647" s="471"/>
      <c r="G647" s="471"/>
      <c r="H647" s="471"/>
      <c r="I647" s="471"/>
      <c r="J647" s="471"/>
      <c r="K647" s="471"/>
      <c r="L647" s="471"/>
      <c r="M647" s="471"/>
      <c r="N647" s="471"/>
    </row>
    <row r="648" spans="1:14" s="472" customFormat="1" x14ac:dyDescent="0.25">
      <c r="A648" s="469"/>
      <c r="B648" s="470"/>
      <c r="C648" s="471"/>
      <c r="D648" s="471"/>
      <c r="E648" s="471"/>
      <c r="F648" s="471"/>
      <c r="G648" s="471"/>
      <c r="H648" s="471"/>
      <c r="I648" s="471"/>
      <c r="J648" s="471"/>
      <c r="K648" s="471"/>
      <c r="L648" s="471"/>
      <c r="M648" s="471"/>
      <c r="N648" s="471"/>
    </row>
    <row r="649" spans="1:14" s="472" customFormat="1" x14ac:dyDescent="0.25">
      <c r="A649" s="469"/>
      <c r="B649" s="470"/>
      <c r="C649" s="471"/>
      <c r="D649" s="471"/>
      <c r="E649" s="471"/>
      <c r="F649" s="471"/>
      <c r="G649" s="471"/>
      <c r="H649" s="471"/>
      <c r="I649" s="471"/>
      <c r="J649" s="471"/>
      <c r="K649" s="471"/>
      <c r="L649" s="471"/>
      <c r="M649" s="471"/>
      <c r="N649" s="471"/>
    </row>
    <row r="650" spans="1:14" s="472" customFormat="1" x14ac:dyDescent="0.25">
      <c r="A650" s="469"/>
      <c r="B650" s="470"/>
      <c r="C650" s="471"/>
      <c r="D650" s="471"/>
      <c r="E650" s="471"/>
      <c r="F650" s="471"/>
      <c r="G650" s="471"/>
      <c r="H650" s="471"/>
      <c r="I650" s="471"/>
      <c r="J650" s="471"/>
      <c r="K650" s="471"/>
      <c r="L650" s="471"/>
      <c r="M650" s="471"/>
      <c r="N650" s="471"/>
    </row>
    <row r="651" spans="1:14" s="472" customFormat="1" x14ac:dyDescent="0.25">
      <c r="A651" s="469"/>
      <c r="B651" s="470"/>
      <c r="C651" s="471"/>
      <c r="D651" s="471"/>
      <c r="E651" s="471"/>
      <c r="F651" s="471"/>
      <c r="G651" s="471"/>
      <c r="H651" s="471"/>
      <c r="I651" s="471"/>
      <c r="J651" s="471"/>
      <c r="K651" s="471"/>
      <c r="L651" s="471"/>
      <c r="M651" s="471"/>
      <c r="N651" s="471"/>
    </row>
    <row r="652" spans="1:14" s="472" customFormat="1" x14ac:dyDescent="0.25">
      <c r="A652" s="469"/>
      <c r="B652" s="470"/>
      <c r="C652" s="471"/>
      <c r="D652" s="471"/>
      <c r="E652" s="471"/>
      <c r="F652" s="471"/>
      <c r="G652" s="471"/>
      <c r="H652" s="471"/>
      <c r="I652" s="471"/>
      <c r="J652" s="471"/>
      <c r="K652" s="471"/>
      <c r="L652" s="471"/>
      <c r="M652" s="471"/>
      <c r="N652" s="471"/>
    </row>
    <row r="653" spans="1:14" s="472" customFormat="1" x14ac:dyDescent="0.25">
      <c r="A653" s="469"/>
      <c r="B653" s="470"/>
      <c r="C653" s="471"/>
      <c r="D653" s="471"/>
      <c r="E653" s="471"/>
      <c r="F653" s="471"/>
      <c r="G653" s="471"/>
      <c r="H653" s="471"/>
      <c r="I653" s="471"/>
      <c r="J653" s="471"/>
      <c r="K653" s="471"/>
      <c r="L653" s="471"/>
      <c r="M653" s="471"/>
      <c r="N653" s="471"/>
    </row>
    <row r="654" spans="1:14" s="472" customFormat="1" x14ac:dyDescent="0.25">
      <c r="A654" s="469"/>
      <c r="B654" s="470"/>
      <c r="C654" s="471"/>
      <c r="D654" s="471"/>
      <c r="E654" s="471"/>
      <c r="F654" s="471"/>
      <c r="G654" s="471"/>
      <c r="H654" s="471"/>
      <c r="I654" s="471"/>
      <c r="J654" s="471"/>
      <c r="K654" s="471"/>
      <c r="L654" s="471"/>
      <c r="M654" s="471"/>
      <c r="N654" s="471"/>
    </row>
    <row r="655" spans="1:14" s="472" customFormat="1" x14ac:dyDescent="0.25">
      <c r="A655" s="469"/>
      <c r="B655" s="470"/>
      <c r="C655" s="471"/>
      <c r="D655" s="471"/>
      <c r="E655" s="471"/>
      <c r="F655" s="471"/>
      <c r="G655" s="471"/>
      <c r="H655" s="471"/>
      <c r="I655" s="471"/>
      <c r="J655" s="471"/>
      <c r="K655" s="471"/>
      <c r="L655" s="471"/>
      <c r="M655" s="471"/>
      <c r="N655" s="471"/>
    </row>
    <row r="656" spans="1:14" s="472" customFormat="1" x14ac:dyDescent="0.25">
      <c r="A656" s="469"/>
      <c r="B656" s="470"/>
      <c r="C656" s="471"/>
      <c r="D656" s="471"/>
      <c r="E656" s="471"/>
      <c r="F656" s="471"/>
      <c r="G656" s="471"/>
      <c r="H656" s="471"/>
      <c r="I656" s="471"/>
      <c r="J656" s="471"/>
      <c r="K656" s="471"/>
      <c r="L656" s="471"/>
      <c r="M656" s="471"/>
      <c r="N656" s="471"/>
    </row>
    <row r="657" spans="1:14" s="472" customFormat="1" x14ac:dyDescent="0.25">
      <c r="A657" s="469"/>
      <c r="B657" s="470"/>
      <c r="C657" s="471"/>
      <c r="D657" s="471"/>
      <c r="E657" s="471"/>
      <c r="F657" s="471"/>
      <c r="G657" s="471"/>
      <c r="H657" s="471"/>
      <c r="I657" s="471"/>
      <c r="J657" s="471"/>
      <c r="K657" s="471"/>
      <c r="L657" s="471"/>
      <c r="M657" s="471"/>
      <c r="N657" s="471"/>
    </row>
    <row r="658" spans="1:14" s="472" customFormat="1" x14ac:dyDescent="0.25">
      <c r="A658" s="469"/>
      <c r="B658" s="470"/>
      <c r="C658" s="471"/>
      <c r="D658" s="471"/>
      <c r="E658" s="471"/>
      <c r="F658" s="471"/>
      <c r="G658" s="471"/>
      <c r="H658" s="471"/>
      <c r="I658" s="471"/>
      <c r="J658" s="471"/>
      <c r="K658" s="471"/>
      <c r="L658" s="471"/>
      <c r="M658" s="471"/>
      <c r="N658" s="471"/>
    </row>
    <row r="659" spans="1:14" s="472" customFormat="1" x14ac:dyDescent="0.25">
      <c r="A659" s="469"/>
      <c r="B659" s="470"/>
      <c r="C659" s="471"/>
      <c r="D659" s="471"/>
      <c r="E659" s="471"/>
      <c r="F659" s="471"/>
      <c r="G659" s="471"/>
      <c r="H659" s="471"/>
      <c r="I659" s="471"/>
      <c r="J659" s="471"/>
      <c r="K659" s="471"/>
      <c r="L659" s="471"/>
      <c r="M659" s="471"/>
      <c r="N659" s="471"/>
    </row>
    <row r="660" spans="1:14" s="472" customFormat="1" x14ac:dyDescent="0.25">
      <c r="A660" s="469"/>
      <c r="B660" s="470"/>
      <c r="C660" s="471"/>
      <c r="D660" s="471"/>
      <c r="E660" s="471"/>
      <c r="F660" s="471"/>
      <c r="G660" s="471"/>
      <c r="H660" s="471"/>
      <c r="I660" s="471"/>
      <c r="J660" s="471"/>
      <c r="K660" s="471"/>
      <c r="L660" s="471"/>
      <c r="M660" s="471"/>
      <c r="N660" s="471"/>
    </row>
    <row r="661" spans="1:14" s="472" customFormat="1" x14ac:dyDescent="0.25">
      <c r="A661" s="469"/>
      <c r="B661" s="470"/>
      <c r="C661" s="471"/>
      <c r="D661" s="471"/>
      <c r="E661" s="471"/>
      <c r="F661" s="471"/>
      <c r="G661" s="471"/>
      <c r="H661" s="471"/>
      <c r="I661" s="471"/>
      <c r="J661" s="471"/>
      <c r="K661" s="471"/>
      <c r="L661" s="471"/>
      <c r="M661" s="471"/>
      <c r="N661" s="471"/>
    </row>
    <row r="662" spans="1:14" s="472" customFormat="1" x14ac:dyDescent="0.25">
      <c r="A662" s="469"/>
      <c r="B662" s="470"/>
      <c r="C662" s="471"/>
      <c r="D662" s="471"/>
      <c r="E662" s="471"/>
      <c r="F662" s="471"/>
      <c r="G662" s="471"/>
      <c r="H662" s="471"/>
      <c r="I662" s="471"/>
      <c r="J662" s="471"/>
      <c r="K662" s="471"/>
      <c r="L662" s="471"/>
      <c r="M662" s="471"/>
      <c r="N662" s="471"/>
    </row>
    <row r="663" spans="1:14" s="472" customFormat="1" x14ac:dyDescent="0.25">
      <c r="A663" s="469"/>
      <c r="B663" s="470"/>
      <c r="C663" s="471"/>
      <c r="D663" s="471"/>
      <c r="E663" s="471"/>
      <c r="F663" s="471"/>
      <c r="G663" s="471"/>
      <c r="H663" s="471"/>
      <c r="I663" s="471"/>
      <c r="J663" s="471"/>
      <c r="K663" s="471"/>
      <c r="L663" s="471"/>
      <c r="M663" s="471"/>
      <c r="N663" s="471"/>
    </row>
    <row r="664" spans="1:14" s="472" customFormat="1" x14ac:dyDescent="0.25">
      <c r="A664" s="469"/>
      <c r="B664" s="470"/>
      <c r="C664" s="471"/>
      <c r="D664" s="471"/>
      <c r="E664" s="471"/>
      <c r="F664" s="471"/>
      <c r="G664" s="471"/>
      <c r="H664" s="471"/>
      <c r="I664" s="471"/>
      <c r="J664" s="471"/>
      <c r="K664" s="471"/>
      <c r="L664" s="471"/>
      <c r="M664" s="471"/>
      <c r="N664" s="471"/>
    </row>
    <row r="665" spans="1:14" s="472" customFormat="1" x14ac:dyDescent="0.25">
      <c r="A665" s="469"/>
      <c r="B665" s="470"/>
      <c r="C665" s="471"/>
      <c r="D665" s="471"/>
      <c r="E665" s="471"/>
      <c r="F665" s="471"/>
      <c r="G665" s="471"/>
      <c r="H665" s="471"/>
      <c r="I665" s="471"/>
      <c r="J665" s="471"/>
      <c r="K665" s="471"/>
      <c r="L665" s="471"/>
      <c r="M665" s="471"/>
      <c r="N665" s="471"/>
    </row>
    <row r="666" spans="1:14" s="472" customFormat="1" x14ac:dyDescent="0.25">
      <c r="A666" s="469"/>
      <c r="B666" s="470"/>
      <c r="C666" s="471"/>
      <c r="D666" s="471"/>
      <c r="E666" s="471"/>
      <c r="F666" s="471"/>
      <c r="G666" s="471"/>
      <c r="H666" s="471"/>
      <c r="I666" s="471"/>
      <c r="J666" s="471"/>
      <c r="K666" s="471"/>
      <c r="L666" s="471"/>
      <c r="M666" s="471"/>
      <c r="N666" s="471"/>
    </row>
    <row r="667" spans="1:14" s="472" customFormat="1" x14ac:dyDescent="0.25">
      <c r="A667" s="469"/>
      <c r="B667" s="470"/>
      <c r="C667" s="471"/>
      <c r="D667" s="471"/>
      <c r="E667" s="471"/>
      <c r="F667" s="471"/>
      <c r="G667" s="471"/>
      <c r="H667" s="471"/>
      <c r="I667" s="471"/>
      <c r="J667" s="471"/>
      <c r="K667" s="471"/>
      <c r="L667" s="471"/>
      <c r="M667" s="471"/>
      <c r="N667" s="471"/>
    </row>
    <row r="668" spans="1:14" s="472" customFormat="1" x14ac:dyDescent="0.25">
      <c r="A668" s="469"/>
      <c r="B668" s="470"/>
      <c r="C668" s="471"/>
      <c r="D668" s="471"/>
      <c r="E668" s="471"/>
      <c r="F668" s="471"/>
      <c r="G668" s="471"/>
      <c r="H668" s="471"/>
      <c r="I668" s="471"/>
      <c r="J668" s="471"/>
      <c r="K668" s="471"/>
      <c r="L668" s="471"/>
      <c r="M668" s="471"/>
      <c r="N668" s="471"/>
    </row>
    <row r="669" spans="1:14" s="472" customFormat="1" x14ac:dyDescent="0.25">
      <c r="A669" s="469"/>
      <c r="B669" s="470"/>
      <c r="C669" s="471"/>
      <c r="D669" s="471"/>
      <c r="E669" s="471"/>
      <c r="F669" s="471"/>
      <c r="G669" s="471"/>
      <c r="H669" s="471"/>
      <c r="I669" s="471"/>
      <c r="J669" s="471"/>
      <c r="K669" s="471"/>
      <c r="L669" s="471"/>
      <c r="M669" s="471"/>
      <c r="N669" s="471"/>
    </row>
    <row r="670" spans="1:14" s="472" customFormat="1" x14ac:dyDescent="0.25">
      <c r="A670" s="469"/>
      <c r="B670" s="470"/>
      <c r="C670" s="471"/>
      <c r="D670" s="471"/>
      <c r="E670" s="471"/>
      <c r="F670" s="471"/>
      <c r="G670" s="471"/>
      <c r="H670" s="471"/>
      <c r="I670" s="471"/>
      <c r="J670" s="471"/>
      <c r="K670" s="471"/>
      <c r="L670" s="471"/>
      <c r="M670" s="471"/>
      <c r="N670" s="471"/>
    </row>
    <row r="671" spans="1:14" s="472" customFormat="1" x14ac:dyDescent="0.25">
      <c r="A671" s="469"/>
      <c r="B671" s="470"/>
      <c r="C671" s="471"/>
      <c r="D671" s="471"/>
      <c r="E671" s="471"/>
      <c r="F671" s="471"/>
      <c r="G671" s="471"/>
      <c r="H671" s="471"/>
      <c r="I671" s="471"/>
      <c r="J671" s="471"/>
      <c r="K671" s="471"/>
      <c r="L671" s="471"/>
      <c r="M671" s="471"/>
      <c r="N671" s="471"/>
    </row>
    <row r="672" spans="1:14" s="472" customFormat="1" x14ac:dyDescent="0.25">
      <c r="A672" s="469"/>
      <c r="B672" s="470"/>
      <c r="C672" s="471"/>
      <c r="D672" s="471"/>
      <c r="E672" s="471"/>
      <c r="F672" s="471"/>
      <c r="G672" s="471"/>
      <c r="H672" s="471"/>
      <c r="I672" s="471"/>
      <c r="J672" s="471"/>
      <c r="K672" s="471"/>
      <c r="L672" s="471"/>
      <c r="M672" s="471"/>
      <c r="N672" s="471"/>
    </row>
    <row r="673" spans="1:14" s="472" customFormat="1" x14ac:dyDescent="0.25">
      <c r="A673" s="469"/>
      <c r="B673" s="470"/>
      <c r="C673" s="471"/>
      <c r="D673" s="471"/>
      <c r="E673" s="471"/>
      <c r="F673" s="471"/>
      <c r="G673" s="471"/>
      <c r="H673" s="471"/>
      <c r="I673" s="471"/>
      <c r="J673" s="471"/>
      <c r="K673" s="471"/>
      <c r="L673" s="471"/>
      <c r="M673" s="471"/>
      <c r="N673" s="471"/>
    </row>
    <row r="674" spans="1:14" s="472" customFormat="1" x14ac:dyDescent="0.25">
      <c r="A674" s="469"/>
      <c r="B674" s="470"/>
      <c r="C674" s="471"/>
      <c r="D674" s="471"/>
      <c r="E674" s="471"/>
      <c r="F674" s="471"/>
      <c r="G674" s="471"/>
      <c r="H674" s="471"/>
      <c r="I674" s="471"/>
      <c r="J674" s="471"/>
      <c r="K674" s="471"/>
      <c r="L674" s="471"/>
      <c r="M674" s="471"/>
      <c r="N674" s="471"/>
    </row>
    <row r="675" spans="1:14" s="472" customFormat="1" x14ac:dyDescent="0.25">
      <c r="A675" s="469"/>
      <c r="B675" s="470"/>
      <c r="C675" s="471"/>
      <c r="D675" s="471"/>
      <c r="E675" s="471"/>
      <c r="F675" s="471"/>
      <c r="G675" s="471"/>
      <c r="H675" s="471"/>
      <c r="I675" s="471"/>
      <c r="J675" s="471"/>
      <c r="K675" s="471"/>
      <c r="L675" s="471"/>
      <c r="M675" s="471"/>
      <c r="N675" s="471"/>
    </row>
    <row r="676" spans="1:14" s="472" customFormat="1" x14ac:dyDescent="0.25">
      <c r="A676" s="469"/>
      <c r="B676" s="470"/>
      <c r="C676" s="471"/>
      <c r="D676" s="471"/>
      <c r="E676" s="471"/>
      <c r="F676" s="471"/>
      <c r="G676" s="471"/>
      <c r="H676" s="471"/>
      <c r="I676" s="471"/>
      <c r="J676" s="471"/>
      <c r="K676" s="471"/>
      <c r="L676" s="471"/>
      <c r="M676" s="471"/>
      <c r="N676" s="471"/>
    </row>
    <row r="677" spans="1:14" s="472" customFormat="1" x14ac:dyDescent="0.25">
      <c r="A677" s="469"/>
      <c r="B677" s="470"/>
      <c r="C677" s="471"/>
      <c r="D677" s="471"/>
      <c r="E677" s="471"/>
      <c r="F677" s="471"/>
      <c r="G677" s="471"/>
      <c r="H677" s="471"/>
      <c r="I677" s="471"/>
      <c r="J677" s="471"/>
      <c r="K677" s="471"/>
      <c r="L677" s="471"/>
      <c r="M677" s="471"/>
      <c r="N677" s="471"/>
    </row>
    <row r="678" spans="1:14" s="472" customFormat="1" x14ac:dyDescent="0.25">
      <c r="A678" s="469"/>
      <c r="B678" s="470"/>
      <c r="C678" s="471"/>
      <c r="D678" s="471"/>
      <c r="E678" s="471"/>
      <c r="F678" s="471"/>
      <c r="G678" s="471"/>
      <c r="H678" s="471"/>
      <c r="I678" s="471"/>
      <c r="J678" s="471"/>
      <c r="K678" s="471"/>
      <c r="L678" s="471"/>
      <c r="M678" s="471"/>
      <c r="N678" s="471"/>
    </row>
    <row r="679" spans="1:14" s="472" customFormat="1" x14ac:dyDescent="0.25">
      <c r="A679" s="469"/>
      <c r="B679" s="470"/>
      <c r="C679" s="471"/>
      <c r="D679" s="471"/>
      <c r="E679" s="471"/>
      <c r="F679" s="471"/>
      <c r="G679" s="471"/>
      <c r="H679" s="471"/>
      <c r="I679" s="471"/>
      <c r="J679" s="471"/>
      <c r="K679" s="471"/>
      <c r="L679" s="471"/>
      <c r="M679" s="471"/>
      <c r="N679" s="471"/>
    </row>
    <row r="680" spans="1:14" s="472" customFormat="1" x14ac:dyDescent="0.25">
      <c r="A680" s="469"/>
      <c r="B680" s="470"/>
      <c r="C680" s="471"/>
      <c r="D680" s="471"/>
      <c r="E680" s="471"/>
      <c r="F680" s="471"/>
      <c r="G680" s="471"/>
      <c r="H680" s="471"/>
      <c r="I680" s="471"/>
      <c r="J680" s="471"/>
      <c r="K680" s="471"/>
      <c r="L680" s="471"/>
      <c r="M680" s="471"/>
      <c r="N680" s="471"/>
    </row>
    <row r="681" spans="1:14" s="472" customFormat="1" x14ac:dyDescent="0.25">
      <c r="A681" s="469"/>
      <c r="B681" s="470"/>
      <c r="C681" s="471"/>
      <c r="D681" s="471"/>
      <c r="E681" s="471"/>
      <c r="F681" s="471"/>
      <c r="G681" s="471"/>
      <c r="H681" s="471"/>
      <c r="I681" s="471"/>
      <c r="J681" s="471"/>
      <c r="K681" s="471"/>
      <c r="L681" s="471"/>
      <c r="M681" s="471"/>
      <c r="N681" s="471"/>
    </row>
    <row r="682" spans="1:14" s="472" customFormat="1" x14ac:dyDescent="0.25">
      <c r="A682" s="469"/>
      <c r="B682" s="470"/>
      <c r="C682" s="471"/>
      <c r="D682" s="471"/>
      <c r="E682" s="471"/>
      <c r="F682" s="471"/>
      <c r="G682" s="471"/>
      <c r="H682" s="471"/>
      <c r="I682" s="471"/>
      <c r="J682" s="471"/>
      <c r="K682" s="471"/>
      <c r="L682" s="471"/>
      <c r="M682" s="471"/>
      <c r="N682" s="471"/>
    </row>
    <row r="683" spans="1:14" s="472" customFormat="1" x14ac:dyDescent="0.25">
      <c r="A683" s="469"/>
      <c r="B683" s="470"/>
      <c r="C683" s="471"/>
      <c r="D683" s="471"/>
      <c r="E683" s="471"/>
      <c r="F683" s="471"/>
      <c r="G683" s="471"/>
      <c r="H683" s="471"/>
      <c r="I683" s="471"/>
      <c r="J683" s="471"/>
      <c r="K683" s="471"/>
      <c r="L683" s="471"/>
      <c r="M683" s="471"/>
      <c r="N683" s="471"/>
    </row>
    <row r="684" spans="1:14" s="472" customFormat="1" x14ac:dyDescent="0.25">
      <c r="A684" s="469"/>
      <c r="B684" s="470"/>
      <c r="C684" s="471"/>
      <c r="D684" s="471"/>
      <c r="E684" s="471"/>
      <c r="F684" s="471"/>
      <c r="G684" s="471"/>
      <c r="H684" s="471"/>
      <c r="I684" s="471"/>
      <c r="J684" s="471"/>
      <c r="K684" s="471"/>
      <c r="L684" s="471"/>
      <c r="M684" s="471"/>
      <c r="N684" s="471"/>
    </row>
    <row r="685" spans="1:14" s="472" customFormat="1" x14ac:dyDescent="0.25">
      <c r="A685" s="469"/>
      <c r="B685" s="470"/>
      <c r="C685" s="471"/>
      <c r="D685" s="471"/>
      <c r="E685" s="471"/>
      <c r="F685" s="471"/>
      <c r="G685" s="471"/>
      <c r="H685" s="471"/>
      <c r="I685" s="471"/>
      <c r="J685" s="471"/>
      <c r="K685" s="471"/>
      <c r="L685" s="471"/>
      <c r="M685" s="471"/>
      <c r="N685" s="471"/>
    </row>
    <row r="686" spans="1:14" s="472" customFormat="1" x14ac:dyDescent="0.25">
      <c r="A686" s="469"/>
      <c r="B686" s="470"/>
      <c r="C686" s="471"/>
      <c r="D686" s="471"/>
      <c r="E686" s="471"/>
      <c r="F686" s="471"/>
      <c r="G686" s="471"/>
      <c r="H686" s="471"/>
      <c r="I686" s="471"/>
      <c r="J686" s="471"/>
      <c r="K686" s="471"/>
      <c r="L686" s="471"/>
      <c r="M686" s="471"/>
      <c r="N686" s="471"/>
    </row>
    <row r="687" spans="1:14" s="472" customFormat="1" x14ac:dyDescent="0.25">
      <c r="A687" s="469"/>
      <c r="B687" s="470"/>
      <c r="C687" s="471"/>
      <c r="D687" s="471"/>
      <c r="E687" s="471"/>
      <c r="F687" s="471"/>
      <c r="G687" s="471"/>
      <c r="H687" s="471"/>
      <c r="I687" s="471"/>
      <c r="J687" s="471"/>
      <c r="K687" s="471"/>
      <c r="L687" s="471"/>
      <c r="M687" s="471"/>
      <c r="N687" s="471"/>
    </row>
    <row r="688" spans="1:14" s="472" customFormat="1" x14ac:dyDescent="0.25">
      <c r="A688" s="469"/>
      <c r="B688" s="470"/>
      <c r="C688" s="471"/>
      <c r="D688" s="471"/>
      <c r="E688" s="471"/>
      <c r="F688" s="471"/>
      <c r="G688" s="471"/>
      <c r="H688" s="471"/>
      <c r="I688" s="471"/>
      <c r="J688" s="471"/>
      <c r="K688" s="471"/>
      <c r="L688" s="471"/>
      <c r="M688" s="471"/>
      <c r="N688" s="471"/>
    </row>
    <row r="689" spans="1:14" s="472" customFormat="1" x14ac:dyDescent="0.25">
      <c r="A689" s="469"/>
      <c r="B689" s="470"/>
      <c r="C689" s="471"/>
      <c r="D689" s="471"/>
      <c r="E689" s="471"/>
      <c r="F689" s="471"/>
      <c r="G689" s="471"/>
      <c r="H689" s="471"/>
      <c r="I689" s="471"/>
      <c r="J689" s="471"/>
      <c r="K689" s="471"/>
      <c r="L689" s="471"/>
      <c r="M689" s="471"/>
      <c r="N689" s="471"/>
    </row>
    <row r="690" spans="1:14" s="472" customFormat="1" x14ac:dyDescent="0.25">
      <c r="A690" s="469"/>
      <c r="B690" s="470"/>
      <c r="C690" s="471"/>
      <c r="D690" s="471"/>
      <c r="E690" s="471"/>
      <c r="F690" s="471"/>
      <c r="G690" s="471"/>
      <c r="H690" s="471"/>
      <c r="I690" s="471"/>
      <c r="J690" s="471"/>
      <c r="K690" s="471"/>
      <c r="L690" s="471"/>
      <c r="M690" s="471"/>
      <c r="N690" s="471"/>
    </row>
    <row r="691" spans="1:14" s="472" customFormat="1" x14ac:dyDescent="0.25">
      <c r="A691" s="469"/>
      <c r="B691" s="470"/>
      <c r="C691" s="471"/>
      <c r="D691" s="471"/>
      <c r="E691" s="471"/>
      <c r="F691" s="471"/>
      <c r="G691" s="471"/>
      <c r="H691" s="471"/>
      <c r="I691" s="471"/>
      <c r="J691" s="471"/>
      <c r="K691" s="471"/>
      <c r="L691" s="471"/>
      <c r="M691" s="471"/>
      <c r="N691" s="471"/>
    </row>
    <row r="692" spans="1:14" s="472" customFormat="1" x14ac:dyDescent="0.25">
      <c r="A692" s="469"/>
      <c r="B692" s="470"/>
      <c r="C692" s="471"/>
      <c r="D692" s="471"/>
      <c r="E692" s="471"/>
      <c r="F692" s="471"/>
      <c r="G692" s="471"/>
      <c r="H692" s="471"/>
      <c r="I692" s="471"/>
      <c r="J692" s="471"/>
      <c r="K692" s="471"/>
      <c r="L692" s="471"/>
      <c r="M692" s="471"/>
      <c r="N692" s="471"/>
    </row>
    <row r="693" spans="1:14" s="472" customFormat="1" x14ac:dyDescent="0.25">
      <c r="A693" s="469"/>
      <c r="B693" s="470"/>
      <c r="C693" s="471"/>
      <c r="D693" s="471"/>
      <c r="E693" s="471"/>
      <c r="F693" s="471"/>
      <c r="G693" s="471"/>
      <c r="H693" s="471"/>
      <c r="I693" s="471"/>
      <c r="J693" s="471"/>
      <c r="K693" s="471"/>
      <c r="L693" s="471"/>
      <c r="M693" s="471"/>
      <c r="N693" s="471"/>
    </row>
    <row r="694" spans="1:14" s="472" customFormat="1" x14ac:dyDescent="0.25">
      <c r="A694" s="469"/>
      <c r="B694" s="470"/>
      <c r="C694" s="471"/>
      <c r="D694" s="471"/>
      <c r="E694" s="471"/>
      <c r="F694" s="471"/>
      <c r="G694" s="471"/>
      <c r="H694" s="471"/>
      <c r="I694" s="471"/>
      <c r="J694" s="471"/>
      <c r="K694" s="471"/>
      <c r="L694" s="471"/>
      <c r="M694" s="471"/>
      <c r="N694" s="471"/>
    </row>
    <row r="695" spans="1:14" s="472" customFormat="1" x14ac:dyDescent="0.25">
      <c r="A695" s="469"/>
      <c r="B695" s="470"/>
      <c r="C695" s="471"/>
      <c r="D695" s="471"/>
      <c r="E695" s="471"/>
      <c r="F695" s="471"/>
      <c r="G695" s="471"/>
      <c r="H695" s="471"/>
      <c r="I695" s="471"/>
      <c r="J695" s="471"/>
      <c r="K695" s="471"/>
      <c r="L695" s="471"/>
      <c r="M695" s="471"/>
      <c r="N695" s="471"/>
    </row>
    <row r="696" spans="1:14" s="472" customFormat="1" x14ac:dyDescent="0.25">
      <c r="A696" s="469"/>
      <c r="B696" s="470"/>
      <c r="C696" s="471"/>
      <c r="D696" s="471"/>
      <c r="E696" s="471"/>
      <c r="F696" s="471"/>
      <c r="G696" s="471"/>
      <c r="H696" s="471"/>
      <c r="I696" s="471"/>
      <c r="J696" s="471"/>
      <c r="K696" s="471"/>
      <c r="L696" s="471"/>
      <c r="M696" s="471"/>
      <c r="N696" s="471"/>
    </row>
    <row r="697" spans="1:14" s="472" customFormat="1" x14ac:dyDescent="0.25">
      <c r="A697" s="469"/>
      <c r="B697" s="470"/>
      <c r="C697" s="471"/>
      <c r="D697" s="471"/>
      <c r="E697" s="471"/>
      <c r="F697" s="471"/>
      <c r="G697" s="471"/>
      <c r="H697" s="471"/>
      <c r="I697" s="471"/>
      <c r="J697" s="471"/>
      <c r="K697" s="471"/>
      <c r="L697" s="471"/>
      <c r="M697" s="471"/>
      <c r="N697" s="471"/>
    </row>
    <row r="698" spans="1:14" s="472" customFormat="1" x14ac:dyDescent="0.25">
      <c r="A698" s="469"/>
      <c r="B698" s="470"/>
      <c r="C698" s="471"/>
      <c r="D698" s="471"/>
      <c r="E698" s="471"/>
      <c r="F698" s="471"/>
      <c r="G698" s="471"/>
      <c r="H698" s="471"/>
      <c r="I698" s="471"/>
      <c r="J698" s="471"/>
      <c r="K698" s="471"/>
      <c r="L698" s="471"/>
      <c r="M698" s="471"/>
      <c r="N698" s="471"/>
    </row>
    <row r="699" spans="1:14" s="472" customFormat="1" x14ac:dyDescent="0.25">
      <c r="A699" s="469"/>
      <c r="B699" s="470"/>
      <c r="C699" s="471"/>
      <c r="D699" s="471"/>
      <c r="E699" s="471"/>
      <c r="F699" s="471"/>
      <c r="G699" s="471"/>
      <c r="H699" s="471"/>
      <c r="I699" s="471"/>
      <c r="J699" s="471"/>
      <c r="K699" s="471"/>
      <c r="L699" s="471"/>
      <c r="M699" s="471"/>
      <c r="N699" s="471"/>
    </row>
    <row r="700" spans="1:14" s="472" customFormat="1" x14ac:dyDescent="0.25">
      <c r="A700" s="469"/>
      <c r="B700" s="470"/>
      <c r="C700" s="471"/>
      <c r="D700" s="471"/>
      <c r="E700" s="471"/>
      <c r="F700" s="471"/>
      <c r="G700" s="471"/>
      <c r="H700" s="471"/>
      <c r="I700" s="471"/>
      <c r="J700" s="471"/>
      <c r="K700" s="471"/>
      <c r="L700" s="471"/>
      <c r="M700" s="471"/>
      <c r="N700" s="471"/>
    </row>
    <row r="701" spans="1:14" s="472" customFormat="1" x14ac:dyDescent="0.25">
      <c r="A701" s="469"/>
      <c r="B701" s="470"/>
      <c r="C701" s="471"/>
      <c r="D701" s="471"/>
      <c r="E701" s="471"/>
      <c r="F701" s="471"/>
      <c r="G701" s="471"/>
      <c r="H701" s="471"/>
      <c r="I701" s="471"/>
      <c r="J701" s="471"/>
      <c r="K701" s="471"/>
      <c r="L701" s="471"/>
      <c r="M701" s="471"/>
      <c r="N701" s="471"/>
    </row>
    <row r="702" spans="1:14" s="472" customFormat="1" x14ac:dyDescent="0.25">
      <c r="A702" s="469"/>
      <c r="B702" s="470"/>
      <c r="C702" s="471"/>
      <c r="D702" s="471"/>
      <c r="E702" s="471"/>
      <c r="F702" s="471"/>
      <c r="G702" s="471"/>
      <c r="H702" s="471"/>
      <c r="I702" s="471"/>
      <c r="J702" s="471"/>
      <c r="K702" s="471"/>
      <c r="L702" s="471"/>
      <c r="M702" s="471"/>
      <c r="N702" s="471"/>
    </row>
    <row r="703" spans="1:14" s="472" customFormat="1" x14ac:dyDescent="0.25">
      <c r="A703" s="469"/>
      <c r="B703" s="470"/>
      <c r="C703" s="471"/>
      <c r="D703" s="471"/>
      <c r="E703" s="471"/>
      <c r="F703" s="471"/>
      <c r="G703" s="471"/>
      <c r="H703" s="471"/>
      <c r="I703" s="471"/>
      <c r="J703" s="471"/>
      <c r="K703" s="471"/>
      <c r="L703" s="471"/>
      <c r="M703" s="471"/>
      <c r="N703" s="471"/>
    </row>
    <row r="704" spans="1:14" s="472" customFormat="1" x14ac:dyDescent="0.25">
      <c r="A704" s="469"/>
      <c r="B704" s="470"/>
      <c r="C704" s="471"/>
      <c r="D704" s="471"/>
      <c r="E704" s="471"/>
      <c r="F704" s="471"/>
      <c r="G704" s="471"/>
      <c r="H704" s="471"/>
      <c r="I704" s="471"/>
      <c r="J704" s="471"/>
      <c r="K704" s="471"/>
      <c r="L704" s="471"/>
      <c r="M704" s="471"/>
      <c r="N704" s="471"/>
    </row>
    <row r="705" spans="1:14" s="472" customFormat="1" x14ac:dyDescent="0.25">
      <c r="A705" s="469"/>
      <c r="B705" s="470"/>
      <c r="C705" s="471"/>
      <c r="D705" s="471"/>
      <c r="E705" s="471"/>
      <c r="F705" s="471"/>
      <c r="G705" s="471"/>
      <c r="H705" s="471"/>
      <c r="I705" s="471"/>
      <c r="J705" s="471"/>
      <c r="K705" s="471"/>
      <c r="L705" s="471"/>
      <c r="M705" s="471"/>
      <c r="N705" s="471"/>
    </row>
    <row r="706" spans="1:14" s="472" customFormat="1" x14ac:dyDescent="0.25">
      <c r="A706" s="469"/>
      <c r="B706" s="470"/>
      <c r="C706" s="471"/>
      <c r="D706" s="471"/>
      <c r="E706" s="471"/>
      <c r="F706" s="471"/>
      <c r="G706" s="471"/>
      <c r="H706" s="471"/>
      <c r="I706" s="471"/>
      <c r="J706" s="471"/>
      <c r="K706" s="471"/>
      <c r="L706" s="471"/>
      <c r="M706" s="471"/>
      <c r="N706" s="471"/>
    </row>
    <row r="707" spans="1:14" s="472" customFormat="1" x14ac:dyDescent="0.25">
      <c r="A707" s="469"/>
      <c r="B707" s="470"/>
      <c r="C707" s="471"/>
      <c r="D707" s="471"/>
      <c r="E707" s="471"/>
      <c r="F707" s="471"/>
      <c r="G707" s="471"/>
      <c r="H707" s="471"/>
      <c r="I707" s="471"/>
      <c r="J707" s="471"/>
      <c r="K707" s="471"/>
      <c r="L707" s="471"/>
      <c r="M707" s="471"/>
      <c r="N707" s="471"/>
    </row>
    <row r="708" spans="1:14" s="472" customFormat="1" x14ac:dyDescent="0.25">
      <c r="A708" s="469"/>
      <c r="B708" s="470"/>
      <c r="C708" s="471"/>
      <c r="D708" s="471"/>
      <c r="E708" s="471"/>
      <c r="F708" s="471"/>
      <c r="G708" s="471"/>
      <c r="H708" s="471"/>
      <c r="I708" s="471"/>
      <c r="J708" s="471"/>
      <c r="K708" s="471"/>
      <c r="L708" s="471"/>
      <c r="M708" s="471"/>
      <c r="N708" s="471"/>
    </row>
    <row r="709" spans="1:14" s="472" customFormat="1" x14ac:dyDescent="0.25">
      <c r="A709" s="469"/>
      <c r="B709" s="470"/>
      <c r="C709" s="471"/>
      <c r="D709" s="471"/>
      <c r="E709" s="471"/>
      <c r="F709" s="471"/>
      <c r="G709" s="471"/>
      <c r="H709" s="471"/>
      <c r="I709" s="471"/>
      <c r="J709" s="471"/>
      <c r="K709" s="471"/>
      <c r="L709" s="471"/>
      <c r="M709" s="471"/>
      <c r="N709" s="471"/>
    </row>
    <row r="710" spans="1:14" s="472" customFormat="1" x14ac:dyDescent="0.25">
      <c r="A710" s="469"/>
      <c r="B710" s="470"/>
      <c r="C710" s="471"/>
      <c r="D710" s="471"/>
      <c r="E710" s="471"/>
      <c r="F710" s="471"/>
      <c r="G710" s="471"/>
      <c r="H710" s="471"/>
      <c r="I710" s="471"/>
      <c r="J710" s="471"/>
      <c r="K710" s="471"/>
      <c r="L710" s="471"/>
      <c r="M710" s="471"/>
      <c r="N710" s="471"/>
    </row>
    <row r="711" spans="1:14" s="472" customFormat="1" x14ac:dyDescent="0.25">
      <c r="A711" s="469"/>
      <c r="B711" s="470"/>
      <c r="C711" s="471"/>
      <c r="D711" s="471"/>
      <c r="E711" s="471"/>
      <c r="F711" s="471"/>
      <c r="G711" s="471"/>
      <c r="H711" s="471"/>
      <c r="I711" s="471"/>
      <c r="J711" s="471"/>
      <c r="K711" s="471"/>
      <c r="L711" s="471"/>
      <c r="M711" s="471"/>
      <c r="N711" s="471"/>
    </row>
    <row r="712" spans="1:14" s="472" customFormat="1" x14ac:dyDescent="0.25">
      <c r="A712" s="469"/>
      <c r="B712" s="470"/>
      <c r="C712" s="471"/>
      <c r="D712" s="471"/>
      <c r="E712" s="471"/>
      <c r="F712" s="471"/>
      <c r="G712" s="471"/>
      <c r="H712" s="471"/>
      <c r="I712" s="471"/>
      <c r="J712" s="471"/>
      <c r="K712" s="471"/>
      <c r="L712" s="471"/>
      <c r="M712" s="471"/>
      <c r="N712" s="471"/>
    </row>
    <row r="713" spans="1:14" s="472" customFormat="1" x14ac:dyDescent="0.25">
      <c r="A713" s="469"/>
      <c r="B713" s="470"/>
      <c r="C713" s="471"/>
      <c r="D713" s="471"/>
      <c r="E713" s="471"/>
      <c r="F713" s="471"/>
      <c r="G713" s="471"/>
      <c r="H713" s="471"/>
      <c r="I713" s="471"/>
      <c r="J713" s="471"/>
      <c r="K713" s="471"/>
      <c r="L713" s="471"/>
      <c r="M713" s="471"/>
      <c r="N713" s="471"/>
    </row>
    <row r="714" spans="1:14" s="472" customFormat="1" x14ac:dyDescent="0.25">
      <c r="A714" s="469"/>
      <c r="B714" s="470"/>
      <c r="C714" s="471"/>
      <c r="D714" s="471"/>
      <c r="E714" s="471"/>
      <c r="F714" s="471"/>
      <c r="G714" s="471"/>
      <c r="H714" s="471"/>
      <c r="I714" s="471"/>
      <c r="J714" s="471"/>
      <c r="K714" s="471"/>
      <c r="L714" s="471"/>
      <c r="M714" s="471"/>
      <c r="N714" s="471"/>
    </row>
    <row r="715" spans="1:14" s="472" customFormat="1" x14ac:dyDescent="0.25">
      <c r="A715" s="469"/>
      <c r="B715" s="470"/>
      <c r="C715" s="471"/>
      <c r="D715" s="471"/>
      <c r="E715" s="471"/>
      <c r="F715" s="471"/>
      <c r="G715" s="471"/>
      <c r="H715" s="471"/>
      <c r="I715" s="471"/>
      <c r="J715" s="471"/>
      <c r="K715" s="471"/>
      <c r="L715" s="471"/>
      <c r="M715" s="471"/>
      <c r="N715" s="471"/>
    </row>
    <row r="716" spans="1:14" s="472" customFormat="1" x14ac:dyDescent="0.25">
      <c r="A716" s="469"/>
      <c r="B716" s="470"/>
      <c r="C716" s="471"/>
      <c r="D716" s="471"/>
      <c r="E716" s="471"/>
      <c r="F716" s="471"/>
      <c r="G716" s="471"/>
      <c r="H716" s="471"/>
      <c r="I716" s="471"/>
      <c r="J716" s="471"/>
      <c r="K716" s="471"/>
      <c r="L716" s="471"/>
      <c r="M716" s="471"/>
      <c r="N716" s="471"/>
    </row>
    <row r="717" spans="1:14" s="472" customFormat="1" x14ac:dyDescent="0.25">
      <c r="A717" s="469"/>
      <c r="B717" s="470"/>
      <c r="C717" s="471"/>
      <c r="D717" s="471"/>
      <c r="E717" s="471"/>
      <c r="F717" s="471"/>
      <c r="G717" s="471"/>
      <c r="H717" s="471"/>
      <c r="I717" s="471"/>
      <c r="J717" s="471"/>
      <c r="K717" s="471"/>
      <c r="L717" s="471"/>
      <c r="M717" s="471"/>
      <c r="N717" s="471"/>
    </row>
    <row r="718" spans="1:14" s="472" customFormat="1" x14ac:dyDescent="0.25">
      <c r="A718" s="469"/>
      <c r="B718" s="470"/>
      <c r="C718" s="471"/>
      <c r="D718" s="471"/>
      <c r="E718" s="471"/>
      <c r="F718" s="471"/>
      <c r="G718" s="471"/>
      <c r="H718" s="471"/>
      <c r="I718" s="471"/>
      <c r="J718" s="471"/>
      <c r="K718" s="471"/>
      <c r="L718" s="471"/>
      <c r="M718" s="471"/>
      <c r="N718" s="471"/>
    </row>
    <row r="719" spans="1:14" s="472" customFormat="1" x14ac:dyDescent="0.25">
      <c r="A719" s="469"/>
      <c r="B719" s="470"/>
      <c r="C719" s="471"/>
      <c r="D719" s="471"/>
      <c r="E719" s="471"/>
      <c r="F719" s="471"/>
      <c r="G719" s="471"/>
      <c r="H719" s="471"/>
      <c r="I719" s="471"/>
      <c r="J719" s="471"/>
      <c r="K719" s="471"/>
      <c r="L719" s="471"/>
      <c r="M719" s="471"/>
      <c r="N719" s="471"/>
    </row>
    <row r="720" spans="1:14" s="472" customFormat="1" x14ac:dyDescent="0.25">
      <c r="A720" s="469"/>
      <c r="B720" s="470"/>
      <c r="C720" s="471"/>
      <c r="D720" s="471"/>
      <c r="E720" s="471"/>
      <c r="F720" s="471"/>
      <c r="G720" s="471"/>
      <c r="H720" s="471"/>
      <c r="I720" s="471"/>
      <c r="J720" s="471"/>
      <c r="K720" s="471"/>
      <c r="L720" s="471"/>
      <c r="M720" s="471"/>
      <c r="N720" s="471"/>
    </row>
    <row r="721" spans="1:14" s="472" customFormat="1" x14ac:dyDescent="0.25">
      <c r="A721" s="469"/>
      <c r="B721" s="470"/>
      <c r="C721" s="471"/>
      <c r="D721" s="471"/>
      <c r="E721" s="471"/>
      <c r="F721" s="471"/>
      <c r="G721" s="471"/>
      <c r="H721" s="471"/>
      <c r="I721" s="471"/>
      <c r="J721" s="471"/>
      <c r="K721" s="471"/>
      <c r="L721" s="471"/>
      <c r="M721" s="471"/>
      <c r="N721" s="471"/>
    </row>
    <row r="722" spans="1:14" s="472" customFormat="1" x14ac:dyDescent="0.25">
      <c r="A722" s="469"/>
      <c r="B722" s="470"/>
      <c r="C722" s="471"/>
      <c r="D722" s="471"/>
      <c r="E722" s="471"/>
      <c r="F722" s="471"/>
      <c r="G722" s="471"/>
      <c r="H722" s="471"/>
      <c r="I722" s="471"/>
      <c r="J722" s="471"/>
      <c r="K722" s="471"/>
      <c r="L722" s="471"/>
      <c r="M722" s="471"/>
      <c r="N722" s="471"/>
    </row>
    <row r="723" spans="1:14" s="472" customFormat="1" x14ac:dyDescent="0.25">
      <c r="A723" s="469"/>
      <c r="B723" s="470"/>
      <c r="C723" s="471"/>
      <c r="D723" s="471"/>
      <c r="E723" s="471"/>
      <c r="F723" s="471"/>
      <c r="G723" s="471"/>
      <c r="H723" s="471"/>
      <c r="I723" s="471"/>
      <c r="J723" s="471"/>
      <c r="K723" s="471"/>
      <c r="L723" s="471"/>
      <c r="M723" s="471"/>
      <c r="N723" s="471"/>
    </row>
    <row r="724" spans="1:14" s="472" customFormat="1" x14ac:dyDescent="0.25">
      <c r="A724" s="469"/>
      <c r="B724" s="470"/>
      <c r="C724" s="471"/>
      <c r="D724" s="471"/>
      <c r="E724" s="471"/>
      <c r="F724" s="471"/>
      <c r="G724" s="471"/>
      <c r="H724" s="471"/>
      <c r="I724" s="471"/>
      <c r="J724" s="471"/>
      <c r="K724" s="471"/>
      <c r="L724" s="471"/>
      <c r="M724" s="471"/>
      <c r="N724" s="471"/>
    </row>
    <row r="725" spans="1:14" s="472" customFormat="1" x14ac:dyDescent="0.25">
      <c r="A725" s="469"/>
      <c r="B725" s="470"/>
      <c r="C725" s="471"/>
      <c r="D725" s="471"/>
      <c r="E725" s="471"/>
      <c r="F725" s="471"/>
      <c r="G725" s="471"/>
      <c r="H725" s="471"/>
      <c r="I725" s="471"/>
      <c r="J725" s="471"/>
      <c r="K725" s="471"/>
      <c r="L725" s="471"/>
      <c r="M725" s="471"/>
      <c r="N725" s="471"/>
    </row>
    <row r="726" spans="1:14" s="472" customFormat="1" x14ac:dyDescent="0.25">
      <c r="A726" s="469"/>
      <c r="B726" s="470"/>
      <c r="C726" s="471"/>
      <c r="D726" s="471"/>
      <c r="E726" s="471"/>
      <c r="F726" s="471"/>
      <c r="G726" s="471"/>
      <c r="H726" s="471"/>
      <c r="I726" s="471"/>
      <c r="J726" s="471"/>
      <c r="K726" s="471"/>
      <c r="L726" s="471"/>
      <c r="M726" s="471"/>
      <c r="N726" s="471"/>
    </row>
    <row r="727" spans="1:14" s="472" customFormat="1" x14ac:dyDescent="0.25">
      <c r="A727" s="469"/>
      <c r="B727" s="470"/>
      <c r="C727" s="471"/>
      <c r="D727" s="471"/>
      <c r="E727" s="471"/>
      <c r="F727" s="471"/>
      <c r="G727" s="471"/>
      <c r="H727" s="471"/>
      <c r="I727" s="471"/>
      <c r="J727" s="471"/>
      <c r="K727" s="471"/>
      <c r="L727" s="471"/>
      <c r="M727" s="471"/>
      <c r="N727" s="471"/>
    </row>
    <row r="728" spans="1:14" s="472" customFormat="1" x14ac:dyDescent="0.25">
      <c r="A728" s="469"/>
      <c r="B728" s="470"/>
      <c r="C728" s="471"/>
      <c r="D728" s="471"/>
      <c r="E728" s="471"/>
      <c r="F728" s="471"/>
      <c r="G728" s="471"/>
      <c r="H728" s="471"/>
      <c r="I728" s="471"/>
      <c r="J728" s="471"/>
      <c r="K728" s="471"/>
      <c r="L728" s="471"/>
      <c r="M728" s="471"/>
      <c r="N728" s="471"/>
    </row>
    <row r="729" spans="1:14" s="472" customFormat="1" x14ac:dyDescent="0.25">
      <c r="A729" s="469"/>
      <c r="B729" s="470"/>
      <c r="C729" s="471"/>
      <c r="D729" s="471"/>
      <c r="E729" s="471"/>
      <c r="F729" s="471"/>
      <c r="G729" s="471"/>
      <c r="H729" s="471"/>
      <c r="I729" s="471"/>
      <c r="J729" s="471"/>
      <c r="K729" s="471"/>
      <c r="L729" s="471"/>
      <c r="M729" s="471"/>
      <c r="N729" s="471"/>
    </row>
    <row r="730" spans="1:14" s="472" customFormat="1" x14ac:dyDescent="0.25">
      <c r="A730" s="469"/>
      <c r="B730" s="470"/>
      <c r="C730" s="471"/>
      <c r="D730" s="471"/>
      <c r="E730" s="471"/>
      <c r="F730" s="471"/>
      <c r="G730" s="471"/>
      <c r="H730" s="471"/>
      <c r="I730" s="471"/>
      <c r="J730" s="471"/>
      <c r="K730" s="471"/>
      <c r="L730" s="471"/>
      <c r="M730" s="471"/>
      <c r="N730" s="471"/>
    </row>
    <row r="731" spans="1:14" s="472" customFormat="1" x14ac:dyDescent="0.25">
      <c r="A731" s="469"/>
      <c r="B731" s="470"/>
      <c r="C731" s="471"/>
      <c r="D731" s="471"/>
      <c r="E731" s="471"/>
      <c r="F731" s="471"/>
      <c r="G731" s="471"/>
      <c r="H731" s="471"/>
      <c r="I731" s="471"/>
      <c r="J731" s="471"/>
      <c r="K731" s="471"/>
      <c r="L731" s="471"/>
      <c r="M731" s="471"/>
      <c r="N731" s="471"/>
    </row>
    <row r="732" spans="1:14" s="472" customFormat="1" x14ac:dyDescent="0.25">
      <c r="A732" s="469"/>
      <c r="B732" s="470"/>
      <c r="C732" s="471"/>
      <c r="D732" s="471"/>
      <c r="E732" s="471"/>
      <c r="F732" s="471"/>
      <c r="G732" s="471"/>
      <c r="H732" s="471"/>
      <c r="I732" s="471"/>
      <c r="J732" s="471"/>
      <c r="K732" s="471"/>
      <c r="L732" s="471"/>
      <c r="M732" s="471"/>
      <c r="N732" s="471"/>
    </row>
    <row r="733" spans="1:14" s="472" customFormat="1" x14ac:dyDescent="0.25">
      <c r="A733" s="469"/>
      <c r="B733" s="470"/>
      <c r="C733" s="471"/>
      <c r="D733" s="471"/>
      <c r="E733" s="471"/>
      <c r="F733" s="471"/>
      <c r="G733" s="471"/>
      <c r="H733" s="471"/>
      <c r="I733" s="471"/>
      <c r="J733" s="471"/>
      <c r="K733" s="471"/>
      <c r="L733" s="471"/>
      <c r="M733" s="471"/>
      <c r="N733" s="471"/>
    </row>
    <row r="734" spans="1:14" s="472" customFormat="1" x14ac:dyDescent="0.25">
      <c r="A734" s="469"/>
      <c r="B734" s="470"/>
      <c r="C734" s="471"/>
      <c r="D734" s="471"/>
      <c r="E734" s="471"/>
      <c r="F734" s="471"/>
      <c r="G734" s="471"/>
      <c r="H734" s="471"/>
      <c r="I734" s="471"/>
      <c r="J734" s="471"/>
      <c r="K734" s="471"/>
      <c r="L734" s="471"/>
      <c r="M734" s="471"/>
      <c r="N734" s="471"/>
    </row>
    <row r="735" spans="1:14" s="472" customFormat="1" x14ac:dyDescent="0.25">
      <c r="A735" s="469"/>
      <c r="B735" s="470"/>
      <c r="C735" s="471"/>
      <c r="D735" s="471"/>
      <c r="E735" s="471"/>
      <c r="F735" s="471"/>
      <c r="G735" s="471"/>
      <c r="H735" s="471"/>
      <c r="I735" s="471"/>
      <c r="J735" s="471"/>
      <c r="K735" s="471"/>
      <c r="L735" s="471"/>
      <c r="M735" s="471"/>
      <c r="N735" s="471"/>
    </row>
    <row r="736" spans="1:14" s="472" customFormat="1" x14ac:dyDescent="0.25">
      <c r="A736" s="469"/>
      <c r="B736" s="470"/>
      <c r="C736" s="471"/>
      <c r="D736" s="471"/>
      <c r="E736" s="471"/>
      <c r="F736" s="471"/>
      <c r="G736" s="471"/>
      <c r="H736" s="471"/>
      <c r="I736" s="471"/>
      <c r="J736" s="471"/>
      <c r="K736" s="471"/>
      <c r="L736" s="471"/>
      <c r="M736" s="471"/>
      <c r="N736" s="471"/>
    </row>
    <row r="737" spans="1:14" s="472" customFormat="1" x14ac:dyDescent="0.25">
      <c r="A737" s="469"/>
      <c r="B737" s="470"/>
      <c r="C737" s="471"/>
      <c r="D737" s="471"/>
      <c r="E737" s="471"/>
      <c r="F737" s="471"/>
      <c r="G737" s="471"/>
      <c r="H737" s="471"/>
      <c r="I737" s="471"/>
      <c r="J737" s="471"/>
      <c r="K737" s="471"/>
      <c r="L737" s="471"/>
      <c r="M737" s="471"/>
      <c r="N737" s="471"/>
    </row>
    <row r="738" spans="1:14" s="472" customFormat="1" x14ac:dyDescent="0.25">
      <c r="A738" s="469"/>
      <c r="B738" s="470"/>
      <c r="C738" s="471"/>
      <c r="D738" s="471"/>
      <c r="E738" s="471"/>
      <c r="F738" s="471"/>
      <c r="G738" s="471"/>
      <c r="H738" s="471"/>
      <c r="I738" s="471"/>
      <c r="J738" s="471"/>
      <c r="K738" s="471"/>
      <c r="L738" s="471"/>
      <c r="M738" s="471"/>
      <c r="N738" s="471"/>
    </row>
    <row r="739" spans="1:14" s="472" customFormat="1" x14ac:dyDescent="0.25">
      <c r="A739" s="469"/>
      <c r="B739" s="470"/>
      <c r="C739" s="471"/>
      <c r="D739" s="471"/>
      <c r="E739" s="471"/>
      <c r="F739" s="471"/>
      <c r="G739" s="471"/>
      <c r="H739" s="471"/>
      <c r="I739" s="471"/>
      <c r="J739" s="471"/>
      <c r="K739" s="471"/>
      <c r="L739" s="471"/>
      <c r="M739" s="471"/>
      <c r="N739" s="471"/>
    </row>
    <row r="740" spans="1:14" s="472" customFormat="1" x14ac:dyDescent="0.25">
      <c r="A740" s="469"/>
      <c r="B740" s="470"/>
      <c r="C740" s="471"/>
      <c r="D740" s="471"/>
      <c r="E740" s="471"/>
      <c r="F740" s="471"/>
      <c r="G740" s="471"/>
      <c r="H740" s="471"/>
      <c r="I740" s="471"/>
      <c r="J740" s="471"/>
      <c r="K740" s="471"/>
      <c r="L740" s="471"/>
      <c r="M740" s="471"/>
      <c r="N740" s="471"/>
    </row>
    <row r="741" spans="1:14" s="472" customFormat="1" hidden="1" x14ac:dyDescent="0.25">
      <c r="A741" s="469"/>
      <c r="B741" s="470"/>
      <c r="C741" s="471"/>
      <c r="D741" s="471"/>
      <c r="E741" s="471"/>
      <c r="F741" s="471"/>
      <c r="G741" s="471"/>
      <c r="H741" s="471"/>
      <c r="I741" s="471"/>
      <c r="J741" s="471"/>
      <c r="K741" s="471"/>
      <c r="L741" s="471"/>
      <c r="M741" s="471"/>
      <c r="N741" s="471"/>
    </row>
    <row r="742" spans="1:14" hidden="1" x14ac:dyDescent="0.25"/>
    <row r="743" spans="1:14" hidden="1" x14ac:dyDescent="0.25"/>
    <row r="744" spans="1:14" hidden="1" x14ac:dyDescent="0.25"/>
    <row r="745" spans="1:14" hidden="1" x14ac:dyDescent="0.25"/>
    <row r="746" spans="1:14" hidden="1" x14ac:dyDescent="0.25"/>
    <row r="747" spans="1:14" hidden="1" x14ac:dyDescent="0.25"/>
    <row r="748" spans="1:14" hidden="1" x14ac:dyDescent="0.25"/>
    <row r="749" spans="1:14" hidden="1" x14ac:dyDescent="0.25"/>
    <row r="750" spans="1:14" ht="0" hidden="1" customHeight="1" x14ac:dyDescent="0.25"/>
    <row r="751" spans="1:14" ht="0" hidden="1" customHeight="1" x14ac:dyDescent="0.25"/>
    <row r="752" spans="1:14" ht="0" hidden="1" customHeight="1" x14ac:dyDescent="0.25"/>
    <row r="753" ht="0" hidden="1" customHeight="1" x14ac:dyDescent="0.25"/>
    <row r="754" ht="0" hidden="1" customHeight="1" x14ac:dyDescent="0.25"/>
    <row r="755" ht="0" hidden="1" customHeight="1" x14ac:dyDescent="0.25"/>
    <row r="756" ht="0" hidden="1" customHeight="1" x14ac:dyDescent="0.25"/>
    <row r="757" ht="0" hidden="1" customHeight="1" x14ac:dyDescent="0.25"/>
    <row r="758" ht="0" hidden="1" customHeight="1" x14ac:dyDescent="0.25"/>
    <row r="759" ht="0" hidden="1" customHeight="1" x14ac:dyDescent="0.25"/>
    <row r="760" ht="0" hidden="1" customHeight="1" x14ac:dyDescent="0.25"/>
    <row r="761" ht="0" hidden="1" customHeight="1" x14ac:dyDescent="0.25"/>
    <row r="762" ht="0" hidden="1" customHeight="1" x14ac:dyDescent="0.25"/>
    <row r="763" ht="0" hidden="1" customHeight="1" x14ac:dyDescent="0.25"/>
    <row r="764" ht="0" hidden="1" customHeight="1" x14ac:dyDescent="0.25"/>
    <row r="765" ht="0" hidden="1" customHeight="1" x14ac:dyDescent="0.25"/>
    <row r="766" ht="0" hidden="1" customHeight="1" x14ac:dyDescent="0.25"/>
    <row r="767" ht="0" hidden="1" customHeight="1" x14ac:dyDescent="0.25"/>
    <row r="768" ht="0" hidden="1" customHeight="1" x14ac:dyDescent="0.25"/>
    <row r="769" ht="0" hidden="1" customHeight="1" x14ac:dyDescent="0.25"/>
    <row r="770" ht="0" hidden="1" customHeight="1" x14ac:dyDescent="0.25"/>
    <row r="771" ht="0" hidden="1" customHeight="1" x14ac:dyDescent="0.25"/>
    <row r="772" ht="0" hidden="1" customHeight="1" x14ac:dyDescent="0.25"/>
    <row r="773" ht="0" hidden="1" customHeight="1" x14ac:dyDescent="0.25"/>
    <row r="774" ht="0" hidden="1" customHeight="1" x14ac:dyDescent="0.25"/>
    <row r="775" ht="0" hidden="1" customHeight="1" x14ac:dyDescent="0.25"/>
    <row r="776" ht="0" hidden="1" customHeight="1" x14ac:dyDescent="0.25"/>
    <row r="777" ht="0" hidden="1" customHeight="1" x14ac:dyDescent="0.25"/>
    <row r="778" ht="0" hidden="1" customHeight="1" x14ac:dyDescent="0.25"/>
    <row r="779" ht="0" hidden="1" customHeight="1" x14ac:dyDescent="0.25"/>
    <row r="780" ht="0" hidden="1" customHeight="1" x14ac:dyDescent="0.25"/>
    <row r="781" ht="0" hidden="1" customHeight="1" x14ac:dyDescent="0.25"/>
    <row r="782" ht="0" hidden="1" customHeight="1" x14ac:dyDescent="0.25"/>
    <row r="783" ht="0" hidden="1" customHeight="1" x14ac:dyDescent="0.25"/>
    <row r="784" ht="0" hidden="1" customHeight="1" x14ac:dyDescent="0.25"/>
    <row r="785" ht="0" hidden="1" customHeight="1" x14ac:dyDescent="0.25"/>
    <row r="786" ht="0" hidden="1" customHeight="1" x14ac:dyDescent="0.25"/>
    <row r="787" ht="0" hidden="1" customHeight="1" x14ac:dyDescent="0.25"/>
    <row r="788" ht="0" hidden="1" customHeight="1" x14ac:dyDescent="0.25"/>
    <row r="789" ht="0" hidden="1" customHeight="1" x14ac:dyDescent="0.25"/>
    <row r="790" ht="0" hidden="1" customHeight="1" x14ac:dyDescent="0.25"/>
    <row r="791" ht="0" hidden="1" customHeight="1" x14ac:dyDescent="0.25"/>
    <row r="792" ht="0" hidden="1" customHeight="1" x14ac:dyDescent="0.25"/>
    <row r="793" ht="0" hidden="1" customHeight="1" x14ac:dyDescent="0.25"/>
    <row r="794" ht="0" hidden="1" customHeight="1" x14ac:dyDescent="0.25"/>
    <row r="795" ht="0" hidden="1" customHeight="1" x14ac:dyDescent="0.25"/>
    <row r="796" ht="0" hidden="1" customHeight="1" x14ac:dyDescent="0.25"/>
    <row r="797" ht="0" hidden="1" customHeight="1" x14ac:dyDescent="0.25"/>
    <row r="798" ht="0" hidden="1" customHeight="1" x14ac:dyDescent="0.25"/>
    <row r="799" ht="0" hidden="1" customHeight="1" x14ac:dyDescent="0.25"/>
    <row r="800" ht="0" hidden="1" customHeight="1" x14ac:dyDescent="0.25"/>
    <row r="801" ht="0" hidden="1" customHeight="1" x14ac:dyDescent="0.25"/>
    <row r="802" ht="0" hidden="1" customHeight="1" x14ac:dyDescent="0.25"/>
    <row r="803" ht="0" hidden="1" customHeight="1" x14ac:dyDescent="0.25"/>
    <row r="804" ht="0" hidden="1" customHeight="1" x14ac:dyDescent="0.25"/>
    <row r="805" ht="0" hidden="1" customHeight="1" x14ac:dyDescent="0.25"/>
    <row r="806" ht="0" hidden="1" customHeight="1" x14ac:dyDescent="0.25"/>
    <row r="807" ht="0" hidden="1" customHeight="1" x14ac:dyDescent="0.25"/>
    <row r="808" ht="0" hidden="1" customHeight="1" x14ac:dyDescent="0.25"/>
    <row r="809" ht="0" hidden="1" customHeight="1" x14ac:dyDescent="0.25"/>
    <row r="810" ht="0" hidden="1" customHeight="1" x14ac:dyDescent="0.25"/>
    <row r="811" ht="0" hidden="1" customHeight="1" x14ac:dyDescent="0.25"/>
    <row r="812" ht="0" hidden="1" customHeight="1" x14ac:dyDescent="0.25"/>
    <row r="813" ht="0" hidden="1" customHeight="1" x14ac:dyDescent="0.25"/>
    <row r="814" ht="0" hidden="1" customHeight="1" x14ac:dyDescent="0.25"/>
    <row r="815" ht="0" hidden="1" customHeight="1" x14ac:dyDescent="0.25"/>
    <row r="816" ht="0" hidden="1" customHeight="1" x14ac:dyDescent="0.25"/>
    <row r="817" ht="0" hidden="1" customHeight="1" x14ac:dyDescent="0.25"/>
    <row r="818" ht="0" hidden="1" customHeight="1" x14ac:dyDescent="0.25"/>
    <row r="819" ht="0" hidden="1" customHeight="1" x14ac:dyDescent="0.25"/>
    <row r="820" ht="0" hidden="1" customHeight="1" x14ac:dyDescent="0.25"/>
    <row r="821" ht="0" hidden="1" customHeight="1" x14ac:dyDescent="0.25"/>
    <row r="822" ht="0" hidden="1" customHeight="1" x14ac:dyDescent="0.25"/>
    <row r="823" ht="0" hidden="1" customHeight="1" x14ac:dyDescent="0.25"/>
    <row r="824" ht="0" hidden="1" customHeight="1" x14ac:dyDescent="0.25"/>
    <row r="825" ht="0" hidden="1" customHeight="1" x14ac:dyDescent="0.25"/>
    <row r="826" ht="0" hidden="1" customHeight="1" x14ac:dyDescent="0.25"/>
    <row r="827" ht="0" hidden="1" customHeight="1" x14ac:dyDescent="0.25"/>
    <row r="828" ht="0" hidden="1" customHeight="1" x14ac:dyDescent="0.25"/>
    <row r="829" ht="0" hidden="1" customHeight="1" x14ac:dyDescent="0.25"/>
    <row r="830" ht="0" hidden="1" customHeight="1" x14ac:dyDescent="0.25"/>
    <row r="831" ht="0" hidden="1" customHeight="1" x14ac:dyDescent="0.25"/>
    <row r="832" ht="0" hidden="1" customHeight="1" x14ac:dyDescent="0.25"/>
    <row r="833" ht="0" hidden="1" customHeight="1" x14ac:dyDescent="0.25"/>
    <row r="834" ht="0" hidden="1" customHeight="1" x14ac:dyDescent="0.25"/>
    <row r="835" ht="0" hidden="1" customHeight="1" x14ac:dyDescent="0.25"/>
    <row r="836" ht="0" hidden="1" customHeight="1" x14ac:dyDescent="0.25"/>
    <row r="837" ht="0" hidden="1" customHeight="1" x14ac:dyDescent="0.25"/>
    <row r="838" ht="0" hidden="1" customHeight="1" x14ac:dyDescent="0.25"/>
    <row r="839" ht="0" hidden="1" customHeight="1" x14ac:dyDescent="0.25"/>
    <row r="840" ht="0" hidden="1" customHeight="1" x14ac:dyDescent="0.25"/>
    <row r="841" ht="0" hidden="1" customHeight="1" x14ac:dyDescent="0.25"/>
    <row r="842" ht="0" hidden="1" customHeight="1" x14ac:dyDescent="0.25"/>
    <row r="843" ht="0" hidden="1" customHeight="1" x14ac:dyDescent="0.25"/>
    <row r="844" ht="0" hidden="1" customHeight="1" x14ac:dyDescent="0.25"/>
    <row r="845" ht="0" hidden="1" customHeight="1" x14ac:dyDescent="0.25"/>
    <row r="846" ht="0" hidden="1" customHeight="1" x14ac:dyDescent="0.25"/>
    <row r="847" ht="0" hidden="1" customHeight="1" x14ac:dyDescent="0.25"/>
    <row r="848" ht="0" hidden="1" customHeight="1" x14ac:dyDescent="0.25"/>
    <row r="849" ht="0" hidden="1" customHeight="1" x14ac:dyDescent="0.25"/>
    <row r="850" ht="0" hidden="1" customHeight="1" x14ac:dyDescent="0.25"/>
    <row r="851" ht="0" hidden="1" customHeight="1" x14ac:dyDescent="0.25"/>
    <row r="852" ht="0" hidden="1" customHeight="1" x14ac:dyDescent="0.25"/>
    <row r="853" ht="0" hidden="1" customHeight="1" x14ac:dyDescent="0.25"/>
    <row r="854" ht="0" hidden="1" customHeight="1" x14ac:dyDescent="0.25"/>
    <row r="855" ht="0" hidden="1" customHeight="1" x14ac:dyDescent="0.25"/>
    <row r="856" ht="0" hidden="1" customHeight="1" x14ac:dyDescent="0.25"/>
    <row r="857" ht="0" hidden="1" customHeight="1" x14ac:dyDescent="0.25"/>
    <row r="858" ht="0" hidden="1" customHeight="1" x14ac:dyDescent="0.25"/>
    <row r="859" ht="0" hidden="1" customHeight="1" x14ac:dyDescent="0.25"/>
    <row r="860" ht="0" hidden="1" customHeight="1" x14ac:dyDescent="0.25"/>
    <row r="861" ht="0" hidden="1" customHeight="1" x14ac:dyDescent="0.25"/>
    <row r="862" ht="0" hidden="1" customHeight="1" x14ac:dyDescent="0.25"/>
    <row r="863" ht="0" hidden="1" customHeight="1" x14ac:dyDescent="0.25"/>
    <row r="864" ht="0" hidden="1" customHeight="1" x14ac:dyDescent="0.25"/>
    <row r="865" ht="0" hidden="1" customHeight="1" x14ac:dyDescent="0.25"/>
    <row r="866" ht="0" hidden="1" customHeight="1" x14ac:dyDescent="0.25"/>
    <row r="867" ht="0" hidden="1" customHeight="1" x14ac:dyDescent="0.25"/>
    <row r="868" ht="0" hidden="1" customHeight="1" x14ac:dyDescent="0.25"/>
    <row r="869" ht="0" hidden="1" customHeight="1" x14ac:dyDescent="0.25"/>
    <row r="870" ht="0" hidden="1" customHeight="1" x14ac:dyDescent="0.25"/>
    <row r="871" ht="0" hidden="1" customHeight="1" x14ac:dyDescent="0.25"/>
    <row r="872" ht="0" hidden="1" customHeight="1" x14ac:dyDescent="0.25"/>
    <row r="873" ht="0" hidden="1" customHeight="1" x14ac:dyDescent="0.25"/>
    <row r="874" ht="0" hidden="1" customHeight="1" x14ac:dyDescent="0.25"/>
    <row r="875" ht="0" hidden="1" customHeight="1" x14ac:dyDescent="0.25"/>
    <row r="876" ht="0" hidden="1" customHeight="1" x14ac:dyDescent="0.25"/>
    <row r="877" ht="0" hidden="1" customHeight="1" x14ac:dyDescent="0.25"/>
    <row r="878" ht="0" hidden="1" customHeight="1" x14ac:dyDescent="0.25"/>
    <row r="879" ht="0" hidden="1" customHeight="1" x14ac:dyDescent="0.25"/>
    <row r="880" ht="0" hidden="1" customHeight="1" x14ac:dyDescent="0.25"/>
    <row r="881" ht="0" hidden="1" customHeight="1" x14ac:dyDescent="0.25"/>
    <row r="882" ht="0" hidden="1" customHeight="1" x14ac:dyDescent="0.25"/>
    <row r="883" ht="0" hidden="1" customHeight="1" x14ac:dyDescent="0.25"/>
    <row r="884" ht="0" hidden="1" customHeight="1" x14ac:dyDescent="0.25"/>
    <row r="885" ht="0" hidden="1" customHeight="1" x14ac:dyDescent="0.25"/>
    <row r="886" ht="0" hidden="1" customHeight="1" x14ac:dyDescent="0.25"/>
    <row r="887" ht="0" hidden="1" customHeight="1" x14ac:dyDescent="0.25"/>
    <row r="888" ht="0" hidden="1" customHeight="1" x14ac:dyDescent="0.25"/>
    <row r="889" ht="0" hidden="1" customHeight="1" x14ac:dyDescent="0.25"/>
    <row r="890" ht="0" hidden="1" customHeight="1" x14ac:dyDescent="0.25"/>
    <row r="891" ht="0" hidden="1" customHeight="1" x14ac:dyDescent="0.25"/>
    <row r="892" ht="0" hidden="1" customHeight="1" x14ac:dyDescent="0.25"/>
    <row r="893" ht="0" hidden="1" customHeight="1" x14ac:dyDescent="0.25"/>
    <row r="894" ht="0" hidden="1" customHeight="1" x14ac:dyDescent="0.25"/>
    <row r="895" ht="0" hidden="1" customHeight="1" x14ac:dyDescent="0.25"/>
    <row r="896" ht="0" hidden="1" customHeight="1" x14ac:dyDescent="0.25"/>
    <row r="897" ht="0" hidden="1" customHeight="1" x14ac:dyDescent="0.25"/>
    <row r="898" ht="0" hidden="1" customHeight="1" x14ac:dyDescent="0.25"/>
    <row r="899" ht="0" hidden="1" customHeight="1" x14ac:dyDescent="0.25"/>
    <row r="900" ht="0" hidden="1" customHeight="1" x14ac:dyDescent="0.25"/>
    <row r="901" ht="0" hidden="1" customHeight="1" x14ac:dyDescent="0.25"/>
    <row r="902" ht="0" hidden="1" customHeight="1" x14ac:dyDescent="0.25"/>
    <row r="903" ht="0" hidden="1" customHeight="1" x14ac:dyDescent="0.25"/>
    <row r="904" ht="0" hidden="1" customHeight="1" x14ac:dyDescent="0.25"/>
    <row r="905" ht="0" hidden="1" customHeight="1" x14ac:dyDescent="0.25"/>
    <row r="906" ht="0" hidden="1" customHeight="1" x14ac:dyDescent="0.25"/>
    <row r="907" ht="0" hidden="1" customHeight="1" x14ac:dyDescent="0.25"/>
    <row r="908" ht="0" hidden="1" customHeight="1" x14ac:dyDescent="0.25"/>
    <row r="909" ht="0" hidden="1" customHeight="1" x14ac:dyDescent="0.25"/>
    <row r="910" ht="0" hidden="1" customHeight="1" x14ac:dyDescent="0.25"/>
    <row r="911" ht="0" hidden="1" customHeight="1" x14ac:dyDescent="0.25"/>
    <row r="912" ht="0" hidden="1" customHeight="1" x14ac:dyDescent="0.25"/>
    <row r="913" ht="0" hidden="1" customHeight="1" x14ac:dyDescent="0.25"/>
    <row r="914" ht="0" hidden="1" customHeight="1" x14ac:dyDescent="0.25"/>
    <row r="915" ht="0" hidden="1" customHeight="1" x14ac:dyDescent="0.25"/>
    <row r="916" ht="0" hidden="1" customHeight="1" x14ac:dyDescent="0.25"/>
    <row r="917" ht="0" hidden="1" customHeight="1" x14ac:dyDescent="0.25"/>
    <row r="918" ht="0" hidden="1" customHeight="1" x14ac:dyDescent="0.25"/>
    <row r="919" ht="0" hidden="1" customHeight="1" x14ac:dyDescent="0.25"/>
    <row r="920" ht="0" hidden="1" customHeight="1" x14ac:dyDescent="0.25"/>
    <row r="921" ht="0" hidden="1" customHeight="1" x14ac:dyDescent="0.25"/>
    <row r="922" ht="0" hidden="1" customHeight="1" x14ac:dyDescent="0.25"/>
    <row r="923" ht="0" hidden="1" customHeight="1" x14ac:dyDescent="0.25"/>
    <row r="924" ht="0" hidden="1" customHeight="1" x14ac:dyDescent="0.25"/>
    <row r="925" ht="0" hidden="1" customHeight="1" x14ac:dyDescent="0.25"/>
    <row r="926" ht="0" hidden="1" customHeight="1" x14ac:dyDescent="0.25"/>
    <row r="927" ht="0" hidden="1" customHeight="1" x14ac:dyDescent="0.25"/>
    <row r="928" ht="0" hidden="1" customHeight="1" x14ac:dyDescent="0.25"/>
    <row r="929" ht="0" hidden="1" customHeight="1" x14ac:dyDescent="0.25"/>
    <row r="930" ht="0" hidden="1" customHeight="1" x14ac:dyDescent="0.25"/>
    <row r="931" ht="0" hidden="1" customHeight="1" x14ac:dyDescent="0.25"/>
    <row r="932" ht="0" hidden="1" customHeight="1" x14ac:dyDescent="0.25"/>
    <row r="933" ht="0" hidden="1" customHeight="1" x14ac:dyDescent="0.25"/>
    <row r="934" ht="0" hidden="1" customHeight="1" x14ac:dyDescent="0.25"/>
    <row r="935" ht="0" hidden="1" customHeight="1" x14ac:dyDescent="0.25"/>
    <row r="936" ht="0" hidden="1" customHeight="1" x14ac:dyDescent="0.25"/>
    <row r="937" ht="0" hidden="1" customHeight="1" x14ac:dyDescent="0.25"/>
    <row r="938" ht="0" hidden="1" customHeight="1" x14ac:dyDescent="0.25"/>
    <row r="939" ht="0" hidden="1" customHeight="1" x14ac:dyDescent="0.25"/>
    <row r="940" ht="0" hidden="1" customHeight="1" x14ac:dyDescent="0.25"/>
    <row r="941" ht="0" hidden="1" customHeight="1" x14ac:dyDescent="0.25"/>
    <row r="942" ht="0" hidden="1" customHeight="1" x14ac:dyDescent="0.25"/>
    <row r="943" ht="0" hidden="1" customHeight="1" x14ac:dyDescent="0.25"/>
    <row r="944" ht="0" hidden="1" customHeight="1" x14ac:dyDescent="0.25"/>
    <row r="945" ht="0" hidden="1" customHeight="1" x14ac:dyDescent="0.25"/>
    <row r="946" ht="0" hidden="1" customHeight="1" x14ac:dyDescent="0.25"/>
    <row r="947" ht="0" hidden="1" customHeight="1" x14ac:dyDescent="0.25"/>
    <row r="948" ht="0" hidden="1" customHeight="1" x14ac:dyDescent="0.25"/>
    <row r="949" ht="0" hidden="1" customHeight="1" x14ac:dyDescent="0.25"/>
    <row r="950" ht="0" hidden="1" customHeight="1" x14ac:dyDescent="0.25"/>
    <row r="951" ht="0" hidden="1" customHeight="1" x14ac:dyDescent="0.25"/>
    <row r="952" ht="0" hidden="1" customHeight="1" x14ac:dyDescent="0.25"/>
    <row r="953" ht="0" hidden="1" customHeight="1" x14ac:dyDescent="0.25"/>
    <row r="954" ht="0" hidden="1" customHeight="1" x14ac:dyDescent="0.25"/>
    <row r="955" ht="0" hidden="1" customHeight="1" x14ac:dyDescent="0.25"/>
    <row r="956" ht="0" hidden="1" customHeight="1" x14ac:dyDescent="0.25"/>
    <row r="957" ht="0" hidden="1" customHeight="1" x14ac:dyDescent="0.25"/>
    <row r="958" ht="0" hidden="1" customHeight="1" x14ac:dyDescent="0.25"/>
    <row r="959" ht="0" hidden="1" customHeight="1" x14ac:dyDescent="0.25"/>
    <row r="960" ht="0" hidden="1" customHeight="1" x14ac:dyDescent="0.25"/>
    <row r="961" ht="0" hidden="1" customHeight="1" x14ac:dyDescent="0.25"/>
    <row r="962" ht="0" hidden="1" customHeight="1" x14ac:dyDescent="0.25"/>
    <row r="963" ht="0" hidden="1" customHeight="1" x14ac:dyDescent="0.25"/>
    <row r="964" ht="0" hidden="1" customHeight="1" x14ac:dyDescent="0.25"/>
    <row r="965" ht="0" hidden="1" customHeight="1" x14ac:dyDescent="0.25"/>
    <row r="966" ht="0" hidden="1" customHeight="1" x14ac:dyDescent="0.25"/>
    <row r="967" ht="0" hidden="1" customHeight="1" x14ac:dyDescent="0.25"/>
    <row r="968" ht="0" hidden="1" customHeight="1" x14ac:dyDescent="0.25"/>
    <row r="969" ht="0" hidden="1" customHeight="1" x14ac:dyDescent="0.25"/>
    <row r="970" ht="0" hidden="1" customHeight="1" x14ac:dyDescent="0.25"/>
    <row r="971" ht="0" hidden="1" customHeight="1" x14ac:dyDescent="0.25"/>
    <row r="972" ht="0" hidden="1" customHeight="1" x14ac:dyDescent="0.25"/>
    <row r="973" ht="0" hidden="1" customHeight="1" x14ac:dyDescent="0.25"/>
    <row r="974" ht="0" hidden="1" customHeight="1" x14ac:dyDescent="0.25"/>
    <row r="975" ht="0" hidden="1" customHeight="1" x14ac:dyDescent="0.25"/>
    <row r="976" ht="0" hidden="1" customHeight="1" x14ac:dyDescent="0.25"/>
    <row r="977" ht="0" hidden="1" customHeight="1" x14ac:dyDescent="0.25"/>
    <row r="978" ht="0" hidden="1" customHeight="1" x14ac:dyDescent="0.25"/>
    <row r="979" ht="0" hidden="1" customHeight="1" x14ac:dyDescent="0.25"/>
    <row r="980" ht="0" hidden="1" customHeight="1" x14ac:dyDescent="0.25"/>
    <row r="981" ht="0" hidden="1" customHeight="1" x14ac:dyDescent="0.25"/>
    <row r="982" ht="0" hidden="1" customHeight="1" x14ac:dyDescent="0.25"/>
    <row r="983" ht="0" hidden="1" customHeight="1" x14ac:dyDescent="0.25"/>
    <row r="984" ht="0" hidden="1" customHeight="1" x14ac:dyDescent="0.25"/>
    <row r="985" ht="0" hidden="1" customHeight="1" x14ac:dyDescent="0.25"/>
    <row r="986" ht="0" hidden="1" customHeight="1" x14ac:dyDescent="0.25"/>
    <row r="987" ht="0" hidden="1" customHeight="1" x14ac:dyDescent="0.25"/>
    <row r="988" ht="0" hidden="1" customHeight="1" x14ac:dyDescent="0.25"/>
    <row r="989" ht="0" hidden="1" customHeight="1" x14ac:dyDescent="0.25"/>
    <row r="990" ht="0" hidden="1" customHeight="1" x14ac:dyDescent="0.25"/>
    <row r="991" ht="0" hidden="1" customHeight="1" x14ac:dyDescent="0.25"/>
    <row r="992" ht="0" hidden="1" customHeight="1" x14ac:dyDescent="0.25"/>
    <row r="993" ht="0" hidden="1" customHeight="1" x14ac:dyDescent="0.25"/>
    <row r="994" ht="0" hidden="1" customHeight="1" x14ac:dyDescent="0.25"/>
    <row r="995" ht="0" hidden="1" customHeight="1" x14ac:dyDescent="0.25"/>
    <row r="996" ht="0" hidden="1" customHeight="1" x14ac:dyDescent="0.25"/>
    <row r="997" ht="0" hidden="1" customHeight="1" x14ac:dyDescent="0.25"/>
    <row r="998" ht="0" hidden="1" customHeight="1" x14ac:dyDescent="0.25"/>
    <row r="999" ht="0" hidden="1" customHeight="1" x14ac:dyDescent="0.25"/>
    <row r="1000" ht="0" hidden="1" customHeight="1" x14ac:dyDescent="0.25"/>
    <row r="1001" ht="0" hidden="1" customHeight="1" x14ac:dyDescent="0.25"/>
    <row r="1002" ht="0" hidden="1" customHeight="1" x14ac:dyDescent="0.25"/>
    <row r="1003" ht="0" hidden="1" customHeight="1" x14ac:dyDescent="0.25"/>
    <row r="1004" ht="0" hidden="1" customHeight="1" x14ac:dyDescent="0.25"/>
    <row r="1005" ht="0" hidden="1" customHeight="1" x14ac:dyDescent="0.25"/>
    <row r="1006" ht="0" hidden="1" customHeight="1" x14ac:dyDescent="0.25"/>
    <row r="1007" ht="0" hidden="1" customHeight="1" x14ac:dyDescent="0.25"/>
    <row r="1008" ht="0" hidden="1" customHeight="1" x14ac:dyDescent="0.25"/>
    <row r="1009" ht="0" hidden="1" customHeight="1" x14ac:dyDescent="0.25"/>
    <row r="1010" ht="0" hidden="1" customHeight="1" x14ac:dyDescent="0.25"/>
    <row r="1011" ht="0" hidden="1" customHeight="1" x14ac:dyDescent="0.25"/>
    <row r="1012" ht="0" hidden="1" customHeight="1" x14ac:dyDescent="0.25"/>
    <row r="1013" ht="0" hidden="1" customHeight="1" x14ac:dyDescent="0.25"/>
    <row r="1014" ht="0" hidden="1" customHeight="1" x14ac:dyDescent="0.25"/>
    <row r="1015" ht="0" hidden="1" customHeight="1" x14ac:dyDescent="0.25"/>
    <row r="1016" ht="0" hidden="1" customHeight="1" x14ac:dyDescent="0.25"/>
    <row r="1017" ht="0" hidden="1" customHeight="1" x14ac:dyDescent="0.25"/>
    <row r="1018" ht="0" hidden="1" customHeight="1" x14ac:dyDescent="0.25"/>
    <row r="1019" ht="0" hidden="1" customHeight="1" x14ac:dyDescent="0.25"/>
    <row r="1020" ht="0" hidden="1" customHeight="1" x14ac:dyDescent="0.25"/>
    <row r="1021" ht="0" hidden="1" customHeight="1" x14ac:dyDescent="0.25"/>
    <row r="1022" ht="0" hidden="1" customHeight="1" x14ac:dyDescent="0.25"/>
    <row r="1023" ht="0" hidden="1" customHeight="1" x14ac:dyDescent="0.25"/>
    <row r="1024" ht="0" hidden="1" customHeight="1" x14ac:dyDescent="0.25"/>
    <row r="1025" ht="0" hidden="1" customHeight="1" x14ac:dyDescent="0.25"/>
    <row r="1026" ht="0" hidden="1" customHeight="1" x14ac:dyDescent="0.25"/>
    <row r="1027" ht="0" hidden="1" customHeight="1" x14ac:dyDescent="0.25"/>
    <row r="1028" ht="0" hidden="1" customHeight="1" x14ac:dyDescent="0.25"/>
    <row r="1029" ht="0" hidden="1" customHeight="1" x14ac:dyDescent="0.25"/>
    <row r="1030" ht="0" hidden="1" customHeight="1" x14ac:dyDescent="0.25"/>
    <row r="1031" ht="0" hidden="1" customHeight="1" x14ac:dyDescent="0.25"/>
    <row r="1032" ht="0" hidden="1" customHeight="1" x14ac:dyDescent="0.25"/>
    <row r="1033" ht="0" hidden="1" customHeight="1" x14ac:dyDescent="0.25"/>
    <row r="1034" ht="0" hidden="1" customHeight="1" x14ac:dyDescent="0.25"/>
    <row r="1035" ht="0" hidden="1" customHeight="1" x14ac:dyDescent="0.25"/>
    <row r="1036" ht="0" hidden="1" customHeight="1" x14ac:dyDescent="0.25"/>
    <row r="1037" ht="0" hidden="1" customHeight="1" x14ac:dyDescent="0.25"/>
    <row r="1038" ht="0" hidden="1" customHeight="1" x14ac:dyDescent="0.25"/>
    <row r="1039" ht="0" hidden="1" customHeight="1" x14ac:dyDescent="0.25"/>
    <row r="1040" ht="0" hidden="1" customHeight="1" x14ac:dyDescent="0.25"/>
    <row r="1041" ht="0" hidden="1" customHeight="1" x14ac:dyDescent="0.25"/>
    <row r="1042" ht="0" hidden="1" customHeight="1" x14ac:dyDescent="0.25"/>
    <row r="1043" ht="0" hidden="1" customHeight="1" x14ac:dyDescent="0.25"/>
    <row r="1044" ht="0" hidden="1" customHeight="1" x14ac:dyDescent="0.25"/>
    <row r="1045" ht="0" hidden="1" customHeight="1" x14ac:dyDescent="0.25"/>
    <row r="1046" ht="0" hidden="1" customHeight="1" x14ac:dyDescent="0.25"/>
    <row r="1047" ht="0" hidden="1" customHeight="1" x14ac:dyDescent="0.25"/>
    <row r="1048" ht="0" hidden="1" customHeight="1" x14ac:dyDescent="0.25"/>
    <row r="1049" ht="0" hidden="1" customHeight="1" x14ac:dyDescent="0.25"/>
    <row r="1050" ht="0" hidden="1" customHeight="1" x14ac:dyDescent="0.25"/>
    <row r="1051" ht="0" hidden="1" customHeight="1" x14ac:dyDescent="0.25"/>
    <row r="1052" ht="0" hidden="1" customHeight="1" x14ac:dyDescent="0.25"/>
    <row r="1053" ht="0" hidden="1" customHeight="1" x14ac:dyDescent="0.25"/>
    <row r="1054" ht="0" hidden="1" customHeight="1" x14ac:dyDescent="0.25"/>
    <row r="1055" ht="0" hidden="1" customHeight="1" x14ac:dyDescent="0.25"/>
    <row r="1056" ht="0" hidden="1" customHeight="1" x14ac:dyDescent="0.25"/>
    <row r="1057" ht="0" hidden="1" customHeight="1" x14ac:dyDescent="0.25"/>
    <row r="1058" ht="0" hidden="1" customHeight="1" x14ac:dyDescent="0.25"/>
    <row r="1059" ht="0" hidden="1" customHeight="1" x14ac:dyDescent="0.25"/>
    <row r="1060" ht="0" hidden="1" customHeight="1" x14ac:dyDescent="0.25"/>
    <row r="1061" ht="0" hidden="1" customHeight="1" x14ac:dyDescent="0.25"/>
    <row r="1062" ht="0" hidden="1" customHeight="1" x14ac:dyDescent="0.25"/>
    <row r="1063" ht="0" hidden="1" customHeight="1" x14ac:dyDescent="0.25"/>
    <row r="1064" ht="0" hidden="1" customHeight="1" x14ac:dyDescent="0.25"/>
    <row r="1065" ht="0" hidden="1" customHeight="1" x14ac:dyDescent="0.25"/>
    <row r="1066" ht="0" hidden="1" customHeight="1" x14ac:dyDescent="0.25"/>
    <row r="1067" ht="0" hidden="1" customHeight="1" x14ac:dyDescent="0.25"/>
    <row r="1068" ht="0" hidden="1" customHeight="1" x14ac:dyDescent="0.25"/>
    <row r="1069" ht="0" hidden="1" customHeight="1" x14ac:dyDescent="0.25"/>
    <row r="1070" ht="0" hidden="1" customHeight="1" x14ac:dyDescent="0.25"/>
    <row r="1071" ht="0" hidden="1" customHeight="1" x14ac:dyDescent="0.25"/>
    <row r="1072" ht="0" hidden="1" customHeight="1" x14ac:dyDescent="0.25"/>
    <row r="1073" ht="0" hidden="1" customHeight="1" x14ac:dyDescent="0.25"/>
    <row r="1074" ht="0" hidden="1" customHeight="1" x14ac:dyDescent="0.25"/>
    <row r="1075" ht="0" hidden="1" customHeight="1" x14ac:dyDescent="0.25"/>
    <row r="1076" ht="0" hidden="1" customHeight="1" x14ac:dyDescent="0.25"/>
    <row r="1077" ht="0" hidden="1" customHeight="1" x14ac:dyDescent="0.25"/>
    <row r="1078" ht="0" hidden="1" customHeight="1" x14ac:dyDescent="0.25"/>
    <row r="1079" ht="0" hidden="1" customHeight="1" x14ac:dyDescent="0.25"/>
    <row r="1080" ht="0" hidden="1" customHeight="1" x14ac:dyDescent="0.25"/>
    <row r="1081" ht="0" hidden="1" customHeight="1" x14ac:dyDescent="0.25"/>
    <row r="1082" ht="0" hidden="1" customHeight="1" x14ac:dyDescent="0.25"/>
    <row r="1083" ht="0" hidden="1" customHeight="1" x14ac:dyDescent="0.25"/>
    <row r="1084" ht="0" hidden="1" customHeight="1" x14ac:dyDescent="0.25"/>
    <row r="1085" ht="0" hidden="1" customHeight="1" x14ac:dyDescent="0.25"/>
    <row r="1086" ht="0" hidden="1" customHeight="1" x14ac:dyDescent="0.25"/>
    <row r="1087" ht="0" hidden="1" customHeight="1" x14ac:dyDescent="0.25"/>
    <row r="1088" ht="0" hidden="1" customHeight="1" x14ac:dyDescent="0.25"/>
    <row r="1089" ht="0" hidden="1" customHeight="1" x14ac:dyDescent="0.25"/>
    <row r="1090" ht="0" hidden="1" customHeight="1" x14ac:dyDescent="0.25"/>
    <row r="1091" ht="0" hidden="1" customHeight="1" x14ac:dyDescent="0.25"/>
    <row r="1092" ht="0" hidden="1" customHeight="1" x14ac:dyDescent="0.25"/>
    <row r="1093" ht="0" hidden="1" customHeight="1" x14ac:dyDescent="0.25"/>
    <row r="1094" ht="0" hidden="1" customHeight="1" x14ac:dyDescent="0.25"/>
    <row r="1095" ht="0" hidden="1" customHeight="1" x14ac:dyDescent="0.25"/>
    <row r="1096" ht="0" hidden="1" customHeight="1" x14ac:dyDescent="0.25"/>
    <row r="1097" ht="0" hidden="1" customHeight="1" x14ac:dyDescent="0.25"/>
    <row r="1098" ht="0" hidden="1" customHeight="1" x14ac:dyDescent="0.25"/>
    <row r="1099" ht="0" hidden="1" customHeight="1" x14ac:dyDescent="0.25"/>
    <row r="1100" ht="0" hidden="1" customHeight="1" x14ac:dyDescent="0.25"/>
    <row r="1101" ht="0" hidden="1" customHeight="1" x14ac:dyDescent="0.25"/>
    <row r="1102" ht="0" hidden="1" customHeight="1" x14ac:dyDescent="0.25"/>
    <row r="1103" ht="0" hidden="1" customHeight="1" x14ac:dyDescent="0.25"/>
    <row r="1104" ht="0" hidden="1" customHeight="1" x14ac:dyDescent="0.25"/>
    <row r="1105" ht="0" hidden="1" customHeight="1" x14ac:dyDescent="0.25"/>
    <row r="1106" ht="0" hidden="1" customHeight="1" x14ac:dyDescent="0.25"/>
    <row r="1107" ht="0" hidden="1" customHeight="1" x14ac:dyDescent="0.25"/>
    <row r="1108" ht="0" hidden="1" customHeight="1" x14ac:dyDescent="0.25"/>
    <row r="1109" ht="0" hidden="1" customHeight="1" x14ac:dyDescent="0.25"/>
    <row r="1110" ht="0" hidden="1" customHeight="1" x14ac:dyDescent="0.25"/>
    <row r="1111" ht="0" hidden="1" customHeight="1" x14ac:dyDescent="0.25"/>
    <row r="1112" ht="0" hidden="1" customHeight="1" x14ac:dyDescent="0.25"/>
    <row r="1113" ht="0" hidden="1" customHeight="1" x14ac:dyDescent="0.25"/>
    <row r="1114" ht="0" hidden="1" customHeight="1" x14ac:dyDescent="0.25"/>
    <row r="1115" ht="0" hidden="1" customHeight="1" x14ac:dyDescent="0.25"/>
    <row r="1116" ht="0" hidden="1" customHeight="1" x14ac:dyDescent="0.25"/>
    <row r="1117" ht="0" hidden="1" customHeight="1" x14ac:dyDescent="0.25"/>
    <row r="1118" ht="0" hidden="1" customHeight="1" x14ac:dyDescent="0.25"/>
    <row r="1119" ht="0" hidden="1" customHeight="1" x14ac:dyDescent="0.25"/>
    <row r="1120" ht="0" hidden="1" customHeight="1" x14ac:dyDescent="0.25"/>
    <row r="1121" ht="0" hidden="1" customHeight="1" x14ac:dyDescent="0.25"/>
    <row r="1122" ht="0" hidden="1" customHeight="1" x14ac:dyDescent="0.25"/>
    <row r="1123" ht="0" hidden="1" customHeight="1" x14ac:dyDescent="0.25"/>
    <row r="1124" ht="0" hidden="1" customHeight="1" x14ac:dyDescent="0.25"/>
    <row r="1125" ht="0" hidden="1" customHeight="1" x14ac:dyDescent="0.25"/>
    <row r="1126" ht="0" hidden="1" customHeight="1" x14ac:dyDescent="0.25"/>
    <row r="1127" ht="0" hidden="1" customHeight="1" x14ac:dyDescent="0.25"/>
    <row r="1128" ht="0" hidden="1" customHeight="1" x14ac:dyDescent="0.25"/>
    <row r="1129" ht="0" hidden="1" customHeight="1" x14ac:dyDescent="0.25"/>
    <row r="1130" ht="0" hidden="1" customHeight="1" x14ac:dyDescent="0.25"/>
    <row r="1131" ht="0" hidden="1" customHeight="1" x14ac:dyDescent="0.25"/>
    <row r="1132" ht="0" hidden="1" customHeight="1" x14ac:dyDescent="0.25"/>
    <row r="1133" ht="0" hidden="1" customHeight="1" x14ac:dyDescent="0.25"/>
    <row r="1134" ht="0" hidden="1" customHeight="1" x14ac:dyDescent="0.25"/>
    <row r="1135" ht="0" hidden="1" customHeight="1" x14ac:dyDescent="0.25"/>
    <row r="1136" ht="0" hidden="1" customHeight="1" x14ac:dyDescent="0.25"/>
    <row r="1137" ht="0" hidden="1" customHeight="1" x14ac:dyDescent="0.25"/>
    <row r="1138" ht="0" hidden="1" customHeight="1" x14ac:dyDescent="0.25"/>
    <row r="1139" ht="0" hidden="1" customHeight="1" x14ac:dyDescent="0.25"/>
    <row r="1140" ht="0" hidden="1" customHeight="1" x14ac:dyDescent="0.25"/>
    <row r="1141" ht="0" hidden="1" customHeight="1" x14ac:dyDescent="0.25"/>
    <row r="1142" ht="0" hidden="1" customHeight="1" x14ac:dyDescent="0.25"/>
    <row r="1143" ht="0" hidden="1" customHeight="1" x14ac:dyDescent="0.25"/>
    <row r="1144" ht="0" hidden="1" customHeight="1" x14ac:dyDescent="0.25"/>
    <row r="1145" ht="0" hidden="1" customHeight="1" x14ac:dyDescent="0.25"/>
    <row r="1146" ht="0" hidden="1" customHeight="1" x14ac:dyDescent="0.25"/>
    <row r="1147" ht="0" hidden="1" customHeight="1" x14ac:dyDescent="0.25"/>
    <row r="1148" ht="0" hidden="1" customHeight="1" x14ac:dyDescent="0.25"/>
    <row r="1149" ht="0" hidden="1" customHeight="1" x14ac:dyDescent="0.25"/>
    <row r="1150" ht="0" hidden="1" customHeight="1" x14ac:dyDescent="0.25"/>
    <row r="1151" ht="0" hidden="1" customHeight="1" x14ac:dyDescent="0.25"/>
    <row r="1152" ht="0" hidden="1" customHeight="1" x14ac:dyDescent="0.25"/>
    <row r="1153" ht="0" hidden="1" customHeight="1" x14ac:dyDescent="0.25"/>
    <row r="1154" ht="0" hidden="1" customHeight="1" x14ac:dyDescent="0.25"/>
    <row r="1155" ht="0" hidden="1" customHeight="1" x14ac:dyDescent="0.25"/>
    <row r="1156" ht="0" hidden="1" customHeight="1" x14ac:dyDescent="0.25"/>
    <row r="1157" ht="0" hidden="1" customHeight="1" x14ac:dyDescent="0.25"/>
    <row r="1158" ht="0" hidden="1" customHeight="1" x14ac:dyDescent="0.25"/>
    <row r="1159" ht="0" hidden="1" customHeight="1" x14ac:dyDescent="0.25"/>
    <row r="1160" ht="0" hidden="1" customHeight="1" x14ac:dyDescent="0.25"/>
    <row r="1161" ht="0" hidden="1" customHeight="1" x14ac:dyDescent="0.25"/>
    <row r="1162" ht="0" hidden="1" customHeight="1" x14ac:dyDescent="0.25"/>
    <row r="1163" ht="0" hidden="1" customHeight="1" x14ac:dyDescent="0.25"/>
    <row r="1164" ht="0" hidden="1" customHeight="1" x14ac:dyDescent="0.25"/>
    <row r="1165" ht="0" hidden="1" customHeight="1" x14ac:dyDescent="0.25"/>
    <row r="1166" ht="0" hidden="1" customHeight="1" x14ac:dyDescent="0.25"/>
    <row r="1167" ht="0" hidden="1" customHeight="1" x14ac:dyDescent="0.25"/>
    <row r="1168" ht="0" hidden="1" customHeight="1" x14ac:dyDescent="0.25"/>
    <row r="1169" ht="0" hidden="1" customHeight="1" x14ac:dyDescent="0.25"/>
    <row r="1170" ht="0" hidden="1" customHeight="1" x14ac:dyDescent="0.25"/>
    <row r="1171" ht="0" hidden="1" customHeight="1" x14ac:dyDescent="0.25"/>
    <row r="1172" ht="0" hidden="1" customHeight="1" x14ac:dyDescent="0.25"/>
    <row r="1173" ht="0" hidden="1" customHeight="1" x14ac:dyDescent="0.25"/>
    <row r="1174" ht="0" hidden="1" customHeight="1" x14ac:dyDescent="0.25"/>
    <row r="1175" ht="0" hidden="1" customHeight="1" x14ac:dyDescent="0.25"/>
    <row r="1176" ht="0" hidden="1" customHeight="1" x14ac:dyDescent="0.25"/>
    <row r="1177" ht="0" hidden="1" customHeight="1" x14ac:dyDescent="0.25"/>
    <row r="1178" ht="0" hidden="1" customHeight="1" x14ac:dyDescent="0.25"/>
    <row r="1179" ht="0" hidden="1" customHeight="1" x14ac:dyDescent="0.25"/>
    <row r="1180" ht="0" hidden="1" customHeight="1" x14ac:dyDescent="0.25"/>
    <row r="1181" ht="0" hidden="1" customHeight="1" x14ac:dyDescent="0.25"/>
    <row r="1182" ht="0" hidden="1" customHeight="1" x14ac:dyDescent="0.25"/>
    <row r="1183" ht="0" hidden="1" customHeight="1" x14ac:dyDescent="0.25"/>
    <row r="1184" ht="0" hidden="1" customHeight="1" x14ac:dyDescent="0.25"/>
    <row r="1185" ht="0" hidden="1" customHeight="1" x14ac:dyDescent="0.25"/>
    <row r="1186" ht="0" hidden="1" customHeight="1" x14ac:dyDescent="0.25"/>
    <row r="1187" ht="0" hidden="1" customHeight="1" x14ac:dyDescent="0.25"/>
    <row r="1188" ht="0" hidden="1" customHeight="1" x14ac:dyDescent="0.25"/>
    <row r="1189" ht="0" hidden="1" customHeight="1" x14ac:dyDescent="0.25"/>
    <row r="1190" ht="0" hidden="1" customHeight="1" x14ac:dyDescent="0.25"/>
    <row r="1191" ht="0" hidden="1" customHeight="1" x14ac:dyDescent="0.25"/>
    <row r="1192" ht="0" hidden="1" customHeight="1" x14ac:dyDescent="0.25"/>
    <row r="1193" ht="0" hidden="1" customHeight="1" x14ac:dyDescent="0.25"/>
    <row r="1194" ht="0" hidden="1" customHeight="1" x14ac:dyDescent="0.25"/>
    <row r="1195" ht="0" hidden="1" customHeight="1" x14ac:dyDescent="0.25"/>
    <row r="1196" ht="0" hidden="1" customHeight="1" x14ac:dyDescent="0.25"/>
    <row r="1197" ht="0" hidden="1" customHeight="1" x14ac:dyDescent="0.25"/>
    <row r="1198" ht="0" hidden="1" customHeight="1" x14ac:dyDescent="0.25"/>
    <row r="1199" ht="0" hidden="1" customHeight="1" x14ac:dyDescent="0.25"/>
    <row r="1200" ht="0" hidden="1" customHeight="1" x14ac:dyDescent="0.25"/>
    <row r="1201" ht="0" hidden="1" customHeight="1" x14ac:dyDescent="0.25"/>
    <row r="1202" ht="0" hidden="1" customHeight="1" x14ac:dyDescent="0.25"/>
    <row r="1203" ht="0" hidden="1" customHeight="1" x14ac:dyDescent="0.25"/>
    <row r="1204" ht="0" hidden="1" customHeight="1" x14ac:dyDescent="0.25"/>
    <row r="1205" ht="0" hidden="1" customHeight="1" x14ac:dyDescent="0.25"/>
    <row r="1206" ht="0" hidden="1" customHeight="1" x14ac:dyDescent="0.25"/>
    <row r="1207" ht="0" hidden="1" customHeight="1" x14ac:dyDescent="0.25"/>
    <row r="1208" ht="0" hidden="1" customHeight="1" x14ac:dyDescent="0.25"/>
    <row r="1209" ht="0" hidden="1" customHeight="1" x14ac:dyDescent="0.25"/>
    <row r="1210" ht="0" hidden="1" customHeight="1" x14ac:dyDescent="0.25"/>
    <row r="1211" ht="0" hidden="1" customHeight="1" x14ac:dyDescent="0.25"/>
    <row r="1212" ht="0" hidden="1" customHeight="1" x14ac:dyDescent="0.25"/>
    <row r="1213" ht="0" hidden="1" customHeight="1" x14ac:dyDescent="0.25"/>
    <row r="1214" ht="0" hidden="1" customHeight="1" x14ac:dyDescent="0.25"/>
    <row r="1215" ht="0" hidden="1" customHeight="1" x14ac:dyDescent="0.25"/>
    <row r="1216" ht="0" hidden="1" customHeight="1" x14ac:dyDescent="0.25"/>
    <row r="1217" ht="0" hidden="1" customHeight="1" x14ac:dyDescent="0.25"/>
    <row r="1218" ht="0" hidden="1" customHeight="1" x14ac:dyDescent="0.25"/>
    <row r="1219" ht="0" hidden="1" customHeight="1" x14ac:dyDescent="0.25"/>
    <row r="1220" ht="0" hidden="1" customHeight="1" x14ac:dyDescent="0.25"/>
    <row r="1221" ht="0" hidden="1" customHeight="1" x14ac:dyDescent="0.25"/>
    <row r="1222" ht="0" hidden="1" customHeight="1" x14ac:dyDescent="0.25"/>
    <row r="1223" ht="0" hidden="1" customHeight="1" x14ac:dyDescent="0.25"/>
    <row r="1224" ht="0" hidden="1" customHeight="1" x14ac:dyDescent="0.25"/>
    <row r="1225" ht="0" hidden="1" customHeight="1" x14ac:dyDescent="0.25"/>
    <row r="1226" ht="0" hidden="1" customHeight="1" x14ac:dyDescent="0.25"/>
    <row r="1227" ht="0" hidden="1" customHeight="1" x14ac:dyDescent="0.25"/>
    <row r="1228" ht="0" hidden="1" customHeight="1" x14ac:dyDescent="0.25"/>
    <row r="1229" ht="0" hidden="1" customHeight="1" x14ac:dyDescent="0.25"/>
    <row r="1230" ht="0" hidden="1" customHeight="1" x14ac:dyDescent="0.25"/>
    <row r="1231" ht="0" hidden="1" customHeight="1" x14ac:dyDescent="0.25"/>
    <row r="1232" ht="0" hidden="1" customHeight="1" x14ac:dyDescent="0.25"/>
    <row r="1233" ht="0" hidden="1" customHeight="1" x14ac:dyDescent="0.25"/>
    <row r="1234" ht="0" hidden="1" customHeight="1" x14ac:dyDescent="0.25"/>
    <row r="1235" ht="0" hidden="1" customHeight="1" x14ac:dyDescent="0.25"/>
    <row r="1236" ht="0" hidden="1" customHeight="1" x14ac:dyDescent="0.25"/>
    <row r="1237" ht="0" hidden="1" customHeight="1" x14ac:dyDescent="0.25"/>
    <row r="1238" ht="0" hidden="1" customHeight="1" x14ac:dyDescent="0.25"/>
    <row r="1239" ht="0" hidden="1" customHeight="1" x14ac:dyDescent="0.25"/>
    <row r="1240" ht="0" hidden="1" customHeight="1" x14ac:dyDescent="0.25"/>
    <row r="1241" ht="0" hidden="1" customHeight="1" x14ac:dyDescent="0.25"/>
    <row r="1242" ht="0" hidden="1" customHeight="1" x14ac:dyDescent="0.25"/>
    <row r="1243" ht="0" hidden="1" customHeight="1" x14ac:dyDescent="0.25"/>
    <row r="1244" ht="0" hidden="1" customHeight="1" x14ac:dyDescent="0.25"/>
    <row r="1245" ht="0" hidden="1" customHeight="1" x14ac:dyDescent="0.25"/>
    <row r="1246" ht="0" hidden="1" customHeight="1" x14ac:dyDescent="0.25"/>
    <row r="1247" ht="0" hidden="1" customHeight="1" x14ac:dyDescent="0.25"/>
    <row r="1248" ht="0" hidden="1" customHeight="1" x14ac:dyDescent="0.25"/>
    <row r="1249" ht="0" hidden="1" customHeight="1" x14ac:dyDescent="0.25"/>
    <row r="1250" ht="0" hidden="1" customHeight="1" x14ac:dyDescent="0.25"/>
    <row r="1251" ht="0" hidden="1" customHeight="1" x14ac:dyDescent="0.25"/>
    <row r="1252" ht="0" hidden="1" customHeight="1" x14ac:dyDescent="0.25"/>
    <row r="1253" ht="0" hidden="1" customHeight="1" x14ac:dyDescent="0.25"/>
    <row r="1254" ht="0" hidden="1" customHeight="1" x14ac:dyDescent="0.25"/>
    <row r="1255" ht="0" hidden="1" customHeight="1" x14ac:dyDescent="0.25"/>
    <row r="1256" ht="0" hidden="1" customHeight="1" x14ac:dyDescent="0.25"/>
    <row r="1257" ht="0" hidden="1" customHeight="1" x14ac:dyDescent="0.25"/>
    <row r="1258" ht="0" hidden="1" customHeight="1" x14ac:dyDescent="0.25"/>
    <row r="1259" ht="0" hidden="1" customHeight="1" x14ac:dyDescent="0.25"/>
    <row r="1260" ht="0" hidden="1" customHeight="1" x14ac:dyDescent="0.25"/>
    <row r="1261" ht="0" hidden="1" customHeight="1" x14ac:dyDescent="0.25"/>
    <row r="1262" ht="0" hidden="1" customHeight="1" x14ac:dyDescent="0.25"/>
    <row r="1263" ht="0" hidden="1" customHeight="1" x14ac:dyDescent="0.25"/>
    <row r="1264" ht="0" hidden="1" customHeight="1" x14ac:dyDescent="0.25"/>
    <row r="1265" ht="0" hidden="1" customHeight="1" x14ac:dyDescent="0.25"/>
    <row r="1266" ht="0" hidden="1" customHeight="1" x14ac:dyDescent="0.25"/>
    <row r="1267" ht="0" hidden="1" customHeight="1" x14ac:dyDescent="0.25"/>
    <row r="1268" ht="0" hidden="1" customHeight="1" x14ac:dyDescent="0.25"/>
    <row r="1269" ht="0" hidden="1" customHeight="1" x14ac:dyDescent="0.25"/>
    <row r="1270" ht="0" hidden="1" customHeight="1" x14ac:dyDescent="0.25"/>
    <row r="1271" ht="0" hidden="1" customHeight="1" x14ac:dyDescent="0.25"/>
    <row r="1272" ht="0" hidden="1" customHeight="1" x14ac:dyDescent="0.25"/>
    <row r="1273" ht="0" hidden="1" customHeight="1" x14ac:dyDescent="0.25"/>
    <row r="1274" ht="0" hidden="1" customHeight="1" x14ac:dyDescent="0.25"/>
    <row r="1275" ht="0" hidden="1" customHeight="1" x14ac:dyDescent="0.25"/>
    <row r="1276" ht="0" hidden="1" customHeight="1" x14ac:dyDescent="0.25"/>
    <row r="1277" ht="0" hidden="1" customHeight="1" x14ac:dyDescent="0.25"/>
    <row r="1278" ht="0" hidden="1" customHeight="1" x14ac:dyDescent="0.25"/>
    <row r="1279" ht="0" hidden="1" customHeight="1" x14ac:dyDescent="0.25"/>
    <row r="1280" ht="0" hidden="1" customHeight="1" x14ac:dyDescent="0.25"/>
    <row r="1281" ht="0" hidden="1" customHeight="1" x14ac:dyDescent="0.25"/>
    <row r="1282" ht="0" hidden="1" customHeight="1" x14ac:dyDescent="0.25"/>
    <row r="1283" ht="0" hidden="1" customHeight="1" x14ac:dyDescent="0.25"/>
    <row r="1284" ht="0" hidden="1" customHeight="1" x14ac:dyDescent="0.25"/>
    <row r="1285" ht="0" hidden="1" customHeight="1" x14ac:dyDescent="0.25"/>
    <row r="1286" ht="0" hidden="1" customHeight="1" x14ac:dyDescent="0.25"/>
    <row r="1287" ht="0" hidden="1" customHeight="1" x14ac:dyDescent="0.25"/>
    <row r="1288" ht="0" hidden="1" customHeight="1" x14ac:dyDescent="0.25"/>
    <row r="1289" ht="0" hidden="1" customHeight="1" x14ac:dyDescent="0.25"/>
    <row r="1290" ht="0" hidden="1" customHeight="1" x14ac:dyDescent="0.25"/>
    <row r="1291" ht="0" hidden="1" customHeight="1" x14ac:dyDescent="0.25"/>
    <row r="1292" ht="0" hidden="1" customHeight="1" x14ac:dyDescent="0.25"/>
    <row r="1293" ht="0" hidden="1" customHeight="1" x14ac:dyDescent="0.25"/>
    <row r="1294" ht="0" hidden="1" customHeight="1" x14ac:dyDescent="0.25"/>
    <row r="1295" ht="0" hidden="1" customHeight="1" x14ac:dyDescent="0.25"/>
    <row r="1296" ht="0" hidden="1" customHeight="1" x14ac:dyDescent="0.25"/>
    <row r="1297" ht="0" hidden="1" customHeight="1" x14ac:dyDescent="0.25"/>
    <row r="1298" ht="0" hidden="1" customHeight="1" x14ac:dyDescent="0.25"/>
    <row r="1299" ht="0" hidden="1" customHeight="1" x14ac:dyDescent="0.25"/>
    <row r="1300" ht="0" hidden="1" customHeight="1" x14ac:dyDescent="0.25"/>
    <row r="1301" ht="0" hidden="1" customHeight="1" x14ac:dyDescent="0.25"/>
    <row r="1302" ht="0" hidden="1" customHeight="1" x14ac:dyDescent="0.25"/>
    <row r="1303" ht="0" hidden="1" customHeight="1" x14ac:dyDescent="0.25"/>
    <row r="1304" ht="0" hidden="1" customHeight="1" x14ac:dyDescent="0.25"/>
    <row r="1305" ht="0" hidden="1" customHeight="1" x14ac:dyDescent="0.25"/>
    <row r="1306" ht="0" hidden="1" customHeight="1" x14ac:dyDescent="0.25"/>
    <row r="1307" ht="0" hidden="1" customHeight="1" x14ac:dyDescent="0.25"/>
    <row r="1308" ht="0" hidden="1" customHeight="1" x14ac:dyDescent="0.25"/>
    <row r="1309" ht="0" hidden="1" customHeight="1" x14ac:dyDescent="0.25"/>
    <row r="1310" ht="0" hidden="1" customHeight="1" x14ac:dyDescent="0.25"/>
    <row r="1311" ht="0" hidden="1" customHeight="1" x14ac:dyDescent="0.25"/>
    <row r="1312" ht="0" hidden="1" customHeight="1" x14ac:dyDescent="0.25"/>
    <row r="1313" ht="0" hidden="1" customHeight="1" x14ac:dyDescent="0.25"/>
    <row r="1314" ht="0" hidden="1" customHeight="1" x14ac:dyDescent="0.25"/>
    <row r="1315" ht="0" hidden="1" customHeight="1" x14ac:dyDescent="0.25"/>
    <row r="1316" ht="0" hidden="1" customHeight="1" x14ac:dyDescent="0.25"/>
    <row r="1317" ht="0" hidden="1" customHeight="1" x14ac:dyDescent="0.25"/>
    <row r="1318" ht="0" hidden="1" customHeight="1" x14ac:dyDescent="0.25"/>
    <row r="1319" ht="0" hidden="1" customHeight="1" x14ac:dyDescent="0.25"/>
    <row r="1320" ht="0" hidden="1" customHeight="1" x14ac:dyDescent="0.25"/>
    <row r="1321" ht="0" hidden="1" customHeight="1" x14ac:dyDescent="0.25"/>
    <row r="1322" ht="0" hidden="1" customHeight="1" x14ac:dyDescent="0.25"/>
    <row r="1323" ht="0" hidden="1" customHeight="1" x14ac:dyDescent="0.25"/>
    <row r="1324" ht="0" hidden="1" customHeight="1" x14ac:dyDescent="0.25"/>
    <row r="1325" ht="0" hidden="1" customHeight="1" x14ac:dyDescent="0.25"/>
    <row r="1326" ht="0" hidden="1" customHeight="1" x14ac:dyDescent="0.25"/>
    <row r="1327" ht="0" hidden="1" customHeight="1" x14ac:dyDescent="0.25"/>
    <row r="1328" ht="0" hidden="1" customHeight="1" x14ac:dyDescent="0.25"/>
    <row r="1329" ht="0" hidden="1" customHeight="1" x14ac:dyDescent="0.25"/>
    <row r="1330" ht="0" hidden="1" customHeight="1" x14ac:dyDescent="0.25"/>
    <row r="1331" ht="0" hidden="1" customHeight="1" x14ac:dyDescent="0.25"/>
    <row r="1332" ht="0" hidden="1" customHeight="1" x14ac:dyDescent="0.25"/>
    <row r="1333" ht="0" hidden="1" customHeight="1" x14ac:dyDescent="0.25"/>
    <row r="1334" ht="0" hidden="1" customHeight="1" x14ac:dyDescent="0.25"/>
    <row r="1335" ht="0" hidden="1" customHeight="1" x14ac:dyDescent="0.25"/>
    <row r="1336" ht="0" hidden="1" customHeight="1" x14ac:dyDescent="0.25"/>
    <row r="1337" ht="0" hidden="1" customHeight="1" x14ac:dyDescent="0.25"/>
    <row r="1338" ht="0" hidden="1" customHeight="1" x14ac:dyDescent="0.25"/>
    <row r="1339" ht="0" hidden="1" customHeight="1" x14ac:dyDescent="0.25"/>
    <row r="1340" ht="0" hidden="1" customHeight="1" x14ac:dyDescent="0.25"/>
    <row r="1341" ht="0" hidden="1" customHeight="1" x14ac:dyDescent="0.25"/>
    <row r="1342" ht="0" hidden="1" customHeight="1" x14ac:dyDescent="0.25"/>
    <row r="1343" ht="0" hidden="1" customHeight="1" x14ac:dyDescent="0.25"/>
    <row r="1344" ht="0" hidden="1" customHeight="1" x14ac:dyDescent="0.25"/>
    <row r="1345" ht="0" hidden="1" customHeight="1" x14ac:dyDescent="0.25"/>
    <row r="1346" ht="0" hidden="1" customHeight="1" x14ac:dyDescent="0.25"/>
    <row r="1347" ht="0" hidden="1" customHeight="1" x14ac:dyDescent="0.25"/>
    <row r="1348" ht="0" hidden="1" customHeight="1" x14ac:dyDescent="0.25"/>
    <row r="1349" ht="0" hidden="1" customHeight="1" x14ac:dyDescent="0.25"/>
    <row r="1350" ht="0" hidden="1" customHeight="1" x14ac:dyDescent="0.25"/>
    <row r="1351" ht="0" hidden="1" customHeight="1" x14ac:dyDescent="0.25"/>
    <row r="1352" ht="0" hidden="1" customHeight="1" x14ac:dyDescent="0.25"/>
    <row r="1353" ht="0" hidden="1" customHeight="1" x14ac:dyDescent="0.25"/>
    <row r="1354" ht="0" hidden="1" customHeight="1" x14ac:dyDescent="0.25"/>
    <row r="1355" ht="0" hidden="1" customHeight="1" x14ac:dyDescent="0.25"/>
    <row r="1356" ht="0" hidden="1" customHeight="1" x14ac:dyDescent="0.25"/>
    <row r="1357" ht="0" hidden="1" customHeight="1" x14ac:dyDescent="0.25"/>
    <row r="1358" ht="0" hidden="1" customHeight="1" x14ac:dyDescent="0.25"/>
    <row r="1359" ht="0" hidden="1" customHeight="1" x14ac:dyDescent="0.25"/>
    <row r="1360" ht="0" hidden="1" customHeight="1" x14ac:dyDescent="0.25"/>
    <row r="1361" ht="0" hidden="1" customHeight="1" x14ac:dyDescent="0.25"/>
    <row r="1362" ht="0" hidden="1" customHeight="1" x14ac:dyDescent="0.25"/>
    <row r="1363" ht="0" hidden="1" customHeight="1" x14ac:dyDescent="0.25"/>
    <row r="1364" ht="0" hidden="1" customHeight="1" x14ac:dyDescent="0.25"/>
    <row r="1365" ht="0" hidden="1" customHeight="1" x14ac:dyDescent="0.25"/>
    <row r="1366" ht="0" hidden="1" customHeight="1" x14ac:dyDescent="0.25"/>
    <row r="1367" ht="0" hidden="1" customHeight="1" x14ac:dyDescent="0.25"/>
    <row r="1368" ht="0" hidden="1" customHeight="1" x14ac:dyDescent="0.25"/>
    <row r="1369" ht="0" hidden="1" customHeight="1" x14ac:dyDescent="0.25"/>
    <row r="1370" ht="0" hidden="1" customHeight="1" x14ac:dyDescent="0.25"/>
    <row r="1371" ht="0" hidden="1" customHeight="1" x14ac:dyDescent="0.25"/>
    <row r="1372" ht="0" hidden="1" customHeight="1" x14ac:dyDescent="0.25"/>
    <row r="1373" ht="0" hidden="1" customHeight="1" x14ac:dyDescent="0.25"/>
    <row r="1374" ht="0" hidden="1" customHeight="1" x14ac:dyDescent="0.25"/>
    <row r="1375" ht="0" hidden="1" customHeight="1" x14ac:dyDescent="0.25"/>
    <row r="1376" ht="0" hidden="1" customHeight="1" x14ac:dyDescent="0.25"/>
    <row r="1377" ht="0" hidden="1" customHeight="1" x14ac:dyDescent="0.25"/>
    <row r="1378" ht="0" hidden="1" customHeight="1" x14ac:dyDescent="0.25"/>
    <row r="1379" ht="0" hidden="1" customHeight="1" x14ac:dyDescent="0.25"/>
    <row r="1380" ht="0" hidden="1" customHeight="1" x14ac:dyDescent="0.25"/>
    <row r="1381" ht="0" hidden="1" customHeight="1" x14ac:dyDescent="0.25"/>
    <row r="1382" ht="0" hidden="1" customHeight="1" x14ac:dyDescent="0.25"/>
    <row r="1383" ht="0" hidden="1" customHeight="1" x14ac:dyDescent="0.25"/>
    <row r="1384" ht="0" hidden="1" customHeight="1" x14ac:dyDescent="0.25"/>
    <row r="1385" ht="0" hidden="1" customHeight="1" x14ac:dyDescent="0.25"/>
    <row r="1386" ht="0" hidden="1" customHeight="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sheetData>
  <mergeCells count="17">
    <mergeCell ref="A1:L1"/>
    <mergeCell ref="H4:I4"/>
    <mergeCell ref="J4:J5"/>
    <mergeCell ref="K4:L4"/>
    <mergeCell ref="M4:M5"/>
    <mergeCell ref="B3:B5"/>
    <mergeCell ref="A3:A5"/>
    <mergeCell ref="A2:G2"/>
    <mergeCell ref="P3:P4"/>
    <mergeCell ref="C3:J3"/>
    <mergeCell ref="C4:C5"/>
    <mergeCell ref="D4:D5"/>
    <mergeCell ref="E4:E5"/>
    <mergeCell ref="F4:G4"/>
    <mergeCell ref="O4:O5"/>
    <mergeCell ref="N3:N5"/>
    <mergeCell ref="K3:M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dataValidation operator="greaterThanOrEqual" allowBlank="1" showInputMessage="1" showErrorMessage="1" errorTitle="Valor no valido" error="La información que intenta ingresar es un números negativos o texto, favor de verificarlo." sqref="O231:O233 O324:O331 O315:O322 C315:M322 C324:M331 C231:M233 C333:M334 O333:O334"/>
  </dataValidations>
  <printOptions horizontalCentered="1"/>
  <pageMargins left="0.70866141732283472" right="0.23622047244094491" top="0.39370078740157483" bottom="0.47244094488188981" header="0.31496062992125984" footer="0.23622047244094491"/>
  <pageSetup paperSize="5" scale="55" orientation="landscape" r:id="rId1"/>
  <headerFooter>
    <oddFooter>&amp;L&amp;"-,Cursiva"&amp;10     Ejercicio Fiscal 2019&amp;R&amp;"-,Cursiva"&amp;10Página &amp;P de &amp;N&amp;K00+000--&amp;"-,Normal"------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36F"/>
  </sheetPr>
  <dimension ref="A1:IV219"/>
  <sheetViews>
    <sheetView showGridLines="0" topLeftCell="A31" zoomScale="90" zoomScaleNormal="90" workbookViewId="0">
      <selection activeCell="E74" sqref="E74"/>
    </sheetView>
  </sheetViews>
  <sheetFormatPr baseColWidth="10" defaultColWidth="0" defaultRowHeight="15" customHeight="1" zeroHeight="1" x14ac:dyDescent="0.25"/>
  <cols>
    <col min="1" max="1" width="8.42578125" style="20" customWidth="1"/>
    <col min="2" max="2" width="36.5703125" style="18" customWidth="1"/>
    <col min="3" max="3" width="17.140625" style="22" customWidth="1"/>
    <col min="4" max="4" width="15.42578125" style="23" customWidth="1"/>
    <col min="5" max="5" width="21.42578125" style="18" customWidth="1"/>
    <col min="6" max="6" width="20.7109375" style="18" customWidth="1"/>
    <col min="7" max="7" width="25.7109375" style="18" customWidth="1"/>
    <col min="8" max="8" width="0.7109375" style="18" customWidth="1"/>
    <col min="9" max="16" width="0" style="18" hidden="1" customWidth="1"/>
    <col min="17" max="17" width="11.42578125" style="18" hidden="1" customWidth="1"/>
    <col min="18" max="18" width="0" style="18" hidden="1" customWidth="1"/>
    <col min="19" max="16384" width="11.42578125" style="18" hidden="1"/>
  </cols>
  <sheetData>
    <row r="1" spans="1:7" ht="33" customHeight="1" x14ac:dyDescent="0.25">
      <c r="A1" s="558" t="s">
        <v>1200</v>
      </c>
      <c r="B1" s="559"/>
      <c r="C1" s="559"/>
      <c r="D1" s="559"/>
      <c r="E1" s="559"/>
      <c r="F1" s="559"/>
      <c r="G1" s="560"/>
    </row>
    <row r="2" spans="1:7" ht="21" customHeight="1" x14ac:dyDescent="0.25">
      <c r="A2" s="582" t="s">
        <v>1172</v>
      </c>
      <c r="B2" s="583"/>
      <c r="C2" s="583"/>
      <c r="D2" s="583"/>
      <c r="E2" s="583"/>
      <c r="F2" s="583"/>
      <c r="G2" s="584"/>
    </row>
    <row r="3" spans="1:7" s="13" customFormat="1" ht="9.75" customHeight="1" x14ac:dyDescent="0.25">
      <c r="A3" s="639" t="s">
        <v>5</v>
      </c>
      <c r="B3" s="639"/>
      <c r="C3" s="639"/>
      <c r="D3" s="639"/>
      <c r="E3" s="640" t="s">
        <v>908</v>
      </c>
      <c r="F3" s="640" t="s">
        <v>909</v>
      </c>
      <c r="G3" s="641" t="s">
        <v>910</v>
      </c>
    </row>
    <row r="4" spans="1:7" s="13" customFormat="1" ht="11.25" customHeight="1" x14ac:dyDescent="0.25">
      <c r="A4" s="639"/>
      <c r="B4" s="639"/>
      <c r="C4" s="639"/>
      <c r="D4" s="639"/>
      <c r="E4" s="640"/>
      <c r="F4" s="640"/>
      <c r="G4" s="641"/>
    </row>
    <row r="5" spans="1:7" s="13" customFormat="1" ht="15.75" x14ac:dyDescent="0.25">
      <c r="A5" s="635" t="s">
        <v>34</v>
      </c>
      <c r="B5" s="636"/>
      <c r="C5" s="636"/>
      <c r="D5" s="636"/>
      <c r="E5" s="636"/>
      <c r="F5" s="636"/>
      <c r="G5" s="637"/>
    </row>
    <row r="6" spans="1:7" s="13" customFormat="1" ht="15" customHeight="1" x14ac:dyDescent="0.25">
      <c r="A6" s="436">
        <v>1000</v>
      </c>
      <c r="B6" s="638" t="s">
        <v>35</v>
      </c>
      <c r="C6" s="638"/>
      <c r="D6" s="638"/>
      <c r="E6" s="437">
        <f>SUM(E7:E13)</f>
        <v>35037695</v>
      </c>
      <c r="F6" s="437">
        <f>SUM(F7:F13)</f>
        <v>42289335</v>
      </c>
      <c r="G6" s="438">
        <f>F6/E6-1</f>
        <v>0.20696681103023473</v>
      </c>
    </row>
    <row r="7" spans="1:7" s="13" customFormat="1" ht="15" customHeight="1" x14ac:dyDescent="0.25">
      <c r="A7" s="48">
        <v>1100</v>
      </c>
      <c r="B7" s="628" t="s">
        <v>36</v>
      </c>
      <c r="C7" s="628"/>
      <c r="D7" s="628"/>
      <c r="E7" s="439">
        <v>24902092</v>
      </c>
      <c r="F7" s="440">
        <v>29649335</v>
      </c>
      <c r="G7" s="54">
        <f>F7/E7-1</f>
        <v>0.19063631280456272</v>
      </c>
    </row>
    <row r="8" spans="1:7" s="13" customFormat="1" ht="15" customHeight="1" x14ac:dyDescent="0.25">
      <c r="A8" s="48">
        <v>1200</v>
      </c>
      <c r="B8" s="628" t="s">
        <v>37</v>
      </c>
      <c r="C8" s="628"/>
      <c r="D8" s="628"/>
      <c r="E8" s="439">
        <v>3920603</v>
      </c>
      <c r="F8" s="440">
        <v>4700000</v>
      </c>
      <c r="G8" s="54">
        <f t="shared" ref="G8:G13" si="0">F8/E8-1</f>
        <v>0.19879518533246032</v>
      </c>
    </row>
    <row r="9" spans="1:7" s="13" customFormat="1" ht="15" customHeight="1" x14ac:dyDescent="0.25">
      <c r="A9" s="48">
        <v>1300</v>
      </c>
      <c r="B9" s="628" t="s">
        <v>38</v>
      </c>
      <c r="C9" s="628"/>
      <c r="D9" s="628"/>
      <c r="E9" s="439">
        <v>4550000</v>
      </c>
      <c r="F9" s="440">
        <v>5600000</v>
      </c>
      <c r="G9" s="54">
        <f t="shared" si="0"/>
        <v>0.23076923076923084</v>
      </c>
    </row>
    <row r="10" spans="1:7" s="13" customFormat="1" ht="15" customHeight="1" x14ac:dyDescent="0.25">
      <c r="A10" s="48">
        <v>1400</v>
      </c>
      <c r="B10" s="628" t="s">
        <v>39</v>
      </c>
      <c r="C10" s="628"/>
      <c r="D10" s="628"/>
      <c r="E10" s="439">
        <v>0</v>
      </c>
      <c r="F10" s="440">
        <v>0</v>
      </c>
      <c r="G10" s="54" t="e">
        <f t="shared" si="0"/>
        <v>#DIV/0!</v>
      </c>
    </row>
    <row r="11" spans="1:7" s="13" customFormat="1" ht="15" customHeight="1" x14ac:dyDescent="0.25">
      <c r="A11" s="48">
        <v>1500</v>
      </c>
      <c r="B11" s="628" t="s">
        <v>40</v>
      </c>
      <c r="C11" s="628"/>
      <c r="D11" s="628"/>
      <c r="E11" s="439">
        <v>1665000</v>
      </c>
      <c r="F11" s="440">
        <v>2340000</v>
      </c>
      <c r="G11" s="54">
        <f t="shared" si="0"/>
        <v>0.40540540540540548</v>
      </c>
    </row>
    <row r="12" spans="1:7" s="13" customFormat="1" ht="15" customHeight="1" x14ac:dyDescent="0.25">
      <c r="A12" s="48">
        <v>1600</v>
      </c>
      <c r="B12" s="628" t="s">
        <v>41</v>
      </c>
      <c r="C12" s="628"/>
      <c r="D12" s="628"/>
      <c r="E12" s="439">
        <v>0</v>
      </c>
      <c r="F12" s="440">
        <v>0</v>
      </c>
      <c r="G12" s="54" t="e">
        <f t="shared" si="0"/>
        <v>#DIV/0!</v>
      </c>
    </row>
    <row r="13" spans="1:7" s="13" customFormat="1" ht="15" customHeight="1" x14ac:dyDescent="0.25">
      <c r="A13" s="48">
        <v>1700</v>
      </c>
      <c r="B13" s="629" t="s">
        <v>42</v>
      </c>
      <c r="C13" s="630"/>
      <c r="D13" s="631"/>
      <c r="E13" s="439">
        <v>0</v>
      </c>
      <c r="F13" s="440">
        <v>0</v>
      </c>
      <c r="G13" s="54" t="e">
        <f t="shared" si="0"/>
        <v>#DIV/0!</v>
      </c>
    </row>
    <row r="14" spans="1:7" s="13" customFormat="1" ht="15" customHeight="1" x14ac:dyDescent="0.25">
      <c r="A14" s="441">
        <v>2000</v>
      </c>
      <c r="B14" s="624" t="s">
        <v>43</v>
      </c>
      <c r="C14" s="624"/>
      <c r="D14" s="624"/>
      <c r="E14" s="442">
        <f>SUM(E15:E23)</f>
        <v>15285000</v>
      </c>
      <c r="F14" s="442">
        <f>SUM(F15:F23)</f>
        <v>14682334</v>
      </c>
      <c r="G14" s="443">
        <f>F14/E14-1</f>
        <v>-3.9428590121033724E-2</v>
      </c>
    </row>
    <row r="15" spans="1:7" s="13" customFormat="1" ht="15" customHeight="1" x14ac:dyDescent="0.25">
      <c r="A15" s="48">
        <v>2100</v>
      </c>
      <c r="B15" s="628" t="s">
        <v>44</v>
      </c>
      <c r="C15" s="628"/>
      <c r="D15" s="628"/>
      <c r="E15" s="439">
        <v>1440000</v>
      </c>
      <c r="F15" s="440">
        <v>1350000</v>
      </c>
      <c r="G15" s="54">
        <f>F15/E15-1</f>
        <v>-6.25E-2</v>
      </c>
    </row>
    <row r="16" spans="1:7" s="13" customFormat="1" ht="15" customHeight="1" x14ac:dyDescent="0.25">
      <c r="A16" s="48">
        <v>2200</v>
      </c>
      <c r="B16" s="628" t="s">
        <v>1155</v>
      </c>
      <c r="C16" s="628"/>
      <c r="D16" s="628"/>
      <c r="E16" s="439">
        <v>1260000</v>
      </c>
      <c r="F16" s="440">
        <v>840000</v>
      </c>
      <c r="G16" s="54">
        <f t="shared" ref="G16:G23" si="1">F16/E16-1</f>
        <v>-0.33333333333333337</v>
      </c>
    </row>
    <row r="17" spans="1:7" s="13" customFormat="1" ht="15" customHeight="1" x14ac:dyDescent="0.25">
      <c r="A17" s="48">
        <v>2300</v>
      </c>
      <c r="B17" s="628" t="s">
        <v>45</v>
      </c>
      <c r="C17" s="628"/>
      <c r="D17" s="628"/>
      <c r="E17" s="439">
        <v>0</v>
      </c>
      <c r="F17" s="440">
        <v>0</v>
      </c>
      <c r="G17" s="54" t="e">
        <f t="shared" si="1"/>
        <v>#DIV/0!</v>
      </c>
    </row>
    <row r="18" spans="1:7" s="13" customFormat="1" ht="15" customHeight="1" x14ac:dyDescent="0.25">
      <c r="A18" s="48">
        <v>2400</v>
      </c>
      <c r="B18" s="628" t="s">
        <v>46</v>
      </c>
      <c r="C18" s="628"/>
      <c r="D18" s="628"/>
      <c r="E18" s="439">
        <v>1180000</v>
      </c>
      <c r="F18" s="440">
        <v>925000</v>
      </c>
      <c r="G18" s="54">
        <f t="shared" si="1"/>
        <v>-0.21610169491525422</v>
      </c>
    </row>
    <row r="19" spans="1:7" s="13" customFormat="1" ht="15" customHeight="1" x14ac:dyDescent="0.25">
      <c r="A19" s="48">
        <v>2500</v>
      </c>
      <c r="B19" s="628" t="s">
        <v>47</v>
      </c>
      <c r="C19" s="628"/>
      <c r="D19" s="628"/>
      <c r="E19" s="439">
        <v>430000</v>
      </c>
      <c r="F19" s="440">
        <v>550000</v>
      </c>
      <c r="G19" s="54">
        <f t="shared" si="1"/>
        <v>0.27906976744186052</v>
      </c>
    </row>
    <row r="20" spans="1:7" s="13" customFormat="1" ht="15" customHeight="1" x14ac:dyDescent="0.25">
      <c r="A20" s="48">
        <v>2600</v>
      </c>
      <c r="B20" s="628" t="s">
        <v>48</v>
      </c>
      <c r="C20" s="628"/>
      <c r="D20" s="628"/>
      <c r="E20" s="439">
        <v>8050000</v>
      </c>
      <c r="F20" s="440">
        <v>9049334</v>
      </c>
      <c r="G20" s="54">
        <f t="shared" si="1"/>
        <v>0.1241408695652173</v>
      </c>
    </row>
    <row r="21" spans="1:7" s="13" customFormat="1" ht="15" customHeight="1" x14ac:dyDescent="0.25">
      <c r="A21" s="48">
        <v>2700</v>
      </c>
      <c r="B21" s="629" t="s">
        <v>49</v>
      </c>
      <c r="C21" s="630"/>
      <c r="D21" s="631"/>
      <c r="E21" s="439">
        <v>180000</v>
      </c>
      <c r="F21" s="440">
        <v>120000</v>
      </c>
      <c r="G21" s="54">
        <f t="shared" si="1"/>
        <v>-0.33333333333333337</v>
      </c>
    </row>
    <row r="22" spans="1:7" s="13" customFormat="1" ht="15" customHeight="1" x14ac:dyDescent="0.25">
      <c r="A22" s="48">
        <v>2800</v>
      </c>
      <c r="B22" s="629" t="s">
        <v>50</v>
      </c>
      <c r="C22" s="630"/>
      <c r="D22" s="631"/>
      <c r="E22" s="439">
        <v>0</v>
      </c>
      <c r="F22" s="440">
        <v>0</v>
      </c>
      <c r="G22" s="54" t="e">
        <f t="shared" si="1"/>
        <v>#DIV/0!</v>
      </c>
    </row>
    <row r="23" spans="1:7" s="13" customFormat="1" ht="15" customHeight="1" x14ac:dyDescent="0.25">
      <c r="A23" s="48">
        <v>2900</v>
      </c>
      <c r="B23" s="628" t="s">
        <v>51</v>
      </c>
      <c r="C23" s="628"/>
      <c r="D23" s="628"/>
      <c r="E23" s="439">
        <v>2745000</v>
      </c>
      <c r="F23" s="440">
        <v>1848000</v>
      </c>
      <c r="G23" s="54">
        <f t="shared" si="1"/>
        <v>-0.32677595628415301</v>
      </c>
    </row>
    <row r="24" spans="1:7" s="13" customFormat="1" ht="15" customHeight="1" x14ac:dyDescent="0.25">
      <c r="A24" s="441">
        <v>3000</v>
      </c>
      <c r="B24" s="624" t="s">
        <v>52</v>
      </c>
      <c r="C24" s="624"/>
      <c r="D24" s="624"/>
      <c r="E24" s="442">
        <f>SUM(E25:E33)</f>
        <v>25251000</v>
      </c>
      <c r="F24" s="442">
        <f>SUM(F25:F33)</f>
        <v>23976113</v>
      </c>
      <c r="G24" s="443">
        <f>F24/E24-1</f>
        <v>-5.0488574709912526E-2</v>
      </c>
    </row>
    <row r="25" spans="1:7" s="13" customFormat="1" ht="15" customHeight="1" x14ac:dyDescent="0.25">
      <c r="A25" s="48">
        <v>3100</v>
      </c>
      <c r="B25" s="628" t="s">
        <v>53</v>
      </c>
      <c r="C25" s="628"/>
      <c r="D25" s="628"/>
      <c r="E25" s="439">
        <v>12113000</v>
      </c>
      <c r="F25" s="440">
        <v>12710000</v>
      </c>
      <c r="G25" s="54">
        <f>F25/E25-1</f>
        <v>4.9285891191282127E-2</v>
      </c>
    </row>
    <row r="26" spans="1:7" s="13" customFormat="1" ht="15" customHeight="1" x14ac:dyDescent="0.25">
      <c r="A26" s="48">
        <v>3200</v>
      </c>
      <c r="B26" s="628" t="s">
        <v>54</v>
      </c>
      <c r="C26" s="628"/>
      <c r="D26" s="628"/>
      <c r="E26" s="439">
        <v>955000</v>
      </c>
      <c r="F26" s="440">
        <v>948000</v>
      </c>
      <c r="G26" s="54">
        <f t="shared" ref="G26:G32" si="2">F26/E26-1</f>
        <v>-7.3298429319371694E-3</v>
      </c>
    </row>
    <row r="27" spans="1:7" s="13" customFormat="1" ht="15" customHeight="1" x14ac:dyDescent="0.25">
      <c r="A27" s="48">
        <v>3300</v>
      </c>
      <c r="B27" s="628" t="s">
        <v>55</v>
      </c>
      <c r="C27" s="628"/>
      <c r="D27" s="628"/>
      <c r="E27" s="439">
        <v>1370000</v>
      </c>
      <c r="F27" s="440">
        <v>1040000</v>
      </c>
      <c r="G27" s="54">
        <f t="shared" si="2"/>
        <v>-0.24087591240875916</v>
      </c>
    </row>
    <row r="28" spans="1:7" s="13" customFormat="1" ht="15" customHeight="1" x14ac:dyDescent="0.25">
      <c r="A28" s="48">
        <v>3400</v>
      </c>
      <c r="B28" s="628" t="s">
        <v>56</v>
      </c>
      <c r="C28" s="628"/>
      <c r="D28" s="628"/>
      <c r="E28" s="439">
        <v>1008000</v>
      </c>
      <c r="F28" s="440">
        <v>632000</v>
      </c>
      <c r="G28" s="54">
        <f t="shared" si="2"/>
        <v>-0.37301587301587302</v>
      </c>
    </row>
    <row r="29" spans="1:7" s="13" customFormat="1" ht="15" customHeight="1" x14ac:dyDescent="0.25">
      <c r="A29" s="48">
        <v>3500</v>
      </c>
      <c r="B29" s="628" t="s">
        <v>57</v>
      </c>
      <c r="C29" s="628"/>
      <c r="D29" s="628"/>
      <c r="E29" s="439">
        <v>6700000</v>
      </c>
      <c r="F29" s="440">
        <v>4640113</v>
      </c>
      <c r="G29" s="54">
        <f t="shared" si="2"/>
        <v>-0.30744582089552241</v>
      </c>
    </row>
    <row r="30" spans="1:7" s="13" customFormat="1" ht="15" customHeight="1" x14ac:dyDescent="0.25">
      <c r="A30" s="48">
        <v>3600</v>
      </c>
      <c r="B30" s="628" t="s">
        <v>58</v>
      </c>
      <c r="C30" s="628"/>
      <c r="D30" s="628"/>
      <c r="E30" s="439">
        <v>50000</v>
      </c>
      <c r="F30" s="440">
        <v>25000</v>
      </c>
      <c r="G30" s="54">
        <f t="shared" si="2"/>
        <v>-0.5</v>
      </c>
    </row>
    <row r="31" spans="1:7" s="13" customFormat="1" ht="15" customHeight="1" x14ac:dyDescent="0.25">
      <c r="A31" s="48">
        <v>3700</v>
      </c>
      <c r="B31" s="629" t="s">
        <v>59</v>
      </c>
      <c r="C31" s="630"/>
      <c r="D31" s="631"/>
      <c r="E31" s="439">
        <v>675000</v>
      </c>
      <c r="F31" s="440">
        <v>530000</v>
      </c>
      <c r="G31" s="54">
        <f t="shared" si="2"/>
        <v>-0.21481481481481479</v>
      </c>
    </row>
    <row r="32" spans="1:7" s="13" customFormat="1" ht="15" customHeight="1" x14ac:dyDescent="0.25">
      <c r="A32" s="48">
        <v>3800</v>
      </c>
      <c r="B32" s="629" t="s">
        <v>60</v>
      </c>
      <c r="C32" s="630"/>
      <c r="D32" s="631"/>
      <c r="E32" s="439">
        <v>1620000</v>
      </c>
      <c r="F32" s="440">
        <v>1865000</v>
      </c>
      <c r="G32" s="54">
        <f t="shared" si="2"/>
        <v>0.15123456790123457</v>
      </c>
    </row>
    <row r="33" spans="1:7" s="13" customFormat="1" ht="15" customHeight="1" x14ac:dyDescent="0.25">
      <c r="A33" s="48">
        <v>3900</v>
      </c>
      <c r="B33" s="628" t="s">
        <v>61</v>
      </c>
      <c r="C33" s="628"/>
      <c r="D33" s="628"/>
      <c r="E33" s="439">
        <v>760000</v>
      </c>
      <c r="F33" s="440">
        <v>1586000</v>
      </c>
      <c r="G33" s="54">
        <f>F33/E33-1</f>
        <v>1.0868421052631581</v>
      </c>
    </row>
    <row r="34" spans="1:7" s="13" customFormat="1" ht="15" customHeight="1" x14ac:dyDescent="0.25">
      <c r="A34" s="441">
        <v>4000</v>
      </c>
      <c r="B34" s="624" t="s">
        <v>62</v>
      </c>
      <c r="C34" s="624"/>
      <c r="D34" s="624"/>
      <c r="E34" s="442">
        <f>SUM(E35:E43)</f>
        <v>5650000</v>
      </c>
      <c r="F34" s="442">
        <f>SUM(F35:F43)</f>
        <v>5640000</v>
      </c>
      <c r="G34" s="443">
        <f>F34/E34-1</f>
        <v>-1.7699115044247371E-3</v>
      </c>
    </row>
    <row r="35" spans="1:7" s="13" customFormat="1" ht="15.75" x14ac:dyDescent="0.25">
      <c r="A35" s="37">
        <v>4100</v>
      </c>
      <c r="B35" s="618" t="s">
        <v>1156</v>
      </c>
      <c r="C35" s="618"/>
      <c r="D35" s="618"/>
      <c r="E35" s="439">
        <v>0</v>
      </c>
      <c r="F35" s="440">
        <v>0</v>
      </c>
      <c r="G35" s="54" t="e">
        <f t="shared" ref="G35:G74" si="3">F35/E35-1</f>
        <v>#DIV/0!</v>
      </c>
    </row>
    <row r="36" spans="1:7" s="13" customFormat="1" ht="15" customHeight="1" x14ac:dyDescent="0.25">
      <c r="A36" s="37">
        <v>4200</v>
      </c>
      <c r="B36" s="618" t="s">
        <v>63</v>
      </c>
      <c r="C36" s="618"/>
      <c r="D36" s="618"/>
      <c r="E36" s="439">
        <v>2400000</v>
      </c>
      <c r="F36" s="440">
        <v>2640000</v>
      </c>
      <c r="G36" s="54">
        <f t="shared" si="3"/>
        <v>0.10000000000000009</v>
      </c>
    </row>
    <row r="37" spans="1:7" s="13" customFormat="1" ht="15" customHeight="1" x14ac:dyDescent="0.25">
      <c r="A37" s="37">
        <v>4300</v>
      </c>
      <c r="B37" s="632" t="s">
        <v>64</v>
      </c>
      <c r="C37" s="633"/>
      <c r="D37" s="634"/>
      <c r="E37" s="439">
        <v>0</v>
      </c>
      <c r="F37" s="440">
        <v>0</v>
      </c>
      <c r="G37" s="54" t="e">
        <f t="shared" si="3"/>
        <v>#DIV/0!</v>
      </c>
    </row>
    <row r="38" spans="1:7" s="13" customFormat="1" ht="15" customHeight="1" x14ac:dyDescent="0.25">
      <c r="A38" s="37">
        <v>4400</v>
      </c>
      <c r="B38" s="618" t="s">
        <v>65</v>
      </c>
      <c r="C38" s="618"/>
      <c r="D38" s="618"/>
      <c r="E38" s="439">
        <v>2800000</v>
      </c>
      <c r="F38" s="440">
        <v>2550000</v>
      </c>
      <c r="G38" s="54">
        <f>F38/E38-1</f>
        <v>-8.9285714285714302E-2</v>
      </c>
    </row>
    <row r="39" spans="1:7" s="13" customFormat="1" ht="15" customHeight="1" x14ac:dyDescent="0.25">
      <c r="A39" s="37">
        <v>4500</v>
      </c>
      <c r="B39" s="628" t="s">
        <v>66</v>
      </c>
      <c r="C39" s="628"/>
      <c r="D39" s="628"/>
      <c r="E39" s="439">
        <v>450000</v>
      </c>
      <c r="F39" s="440">
        <v>450000</v>
      </c>
      <c r="G39" s="54">
        <f>F39/E39-1</f>
        <v>0</v>
      </c>
    </row>
    <row r="40" spans="1:7" s="13" customFormat="1" ht="15" customHeight="1" x14ac:dyDescent="0.25">
      <c r="A40" s="37">
        <v>4600</v>
      </c>
      <c r="B40" s="629" t="s">
        <v>67</v>
      </c>
      <c r="C40" s="630"/>
      <c r="D40" s="631"/>
      <c r="E40" s="439">
        <v>0</v>
      </c>
      <c r="F40" s="440">
        <v>0</v>
      </c>
      <c r="G40" s="54" t="e">
        <f>F40/E40-1</f>
        <v>#DIV/0!</v>
      </c>
    </row>
    <row r="41" spans="1:7" s="13" customFormat="1" ht="15" customHeight="1" x14ac:dyDescent="0.25">
      <c r="A41" s="37">
        <v>4700</v>
      </c>
      <c r="B41" s="629" t="s">
        <v>68</v>
      </c>
      <c r="C41" s="630"/>
      <c r="D41" s="631"/>
      <c r="E41" s="439">
        <v>0</v>
      </c>
      <c r="F41" s="440">
        <v>0</v>
      </c>
      <c r="G41" s="54" t="e">
        <f>F41/E41-1</f>
        <v>#DIV/0!</v>
      </c>
    </row>
    <row r="42" spans="1:7" s="13" customFormat="1" ht="15" customHeight="1" x14ac:dyDescent="0.25">
      <c r="A42" s="37">
        <v>4800</v>
      </c>
      <c r="B42" s="628" t="s">
        <v>69</v>
      </c>
      <c r="C42" s="628"/>
      <c r="D42" s="628"/>
      <c r="E42" s="439">
        <v>0</v>
      </c>
      <c r="F42" s="440">
        <v>0</v>
      </c>
      <c r="G42" s="54" t="e">
        <f>F42/E42-1</f>
        <v>#DIV/0!</v>
      </c>
    </row>
    <row r="43" spans="1:7" s="13" customFormat="1" ht="15" customHeight="1" x14ac:dyDescent="0.25">
      <c r="A43" s="37">
        <v>4900</v>
      </c>
      <c r="B43" s="618" t="s">
        <v>70</v>
      </c>
      <c r="C43" s="618"/>
      <c r="D43" s="618"/>
      <c r="E43" s="439">
        <v>0</v>
      </c>
      <c r="F43" s="440">
        <v>0</v>
      </c>
      <c r="G43" s="54" t="e">
        <f t="shared" si="3"/>
        <v>#DIV/0!</v>
      </c>
    </row>
    <row r="44" spans="1:7" s="13" customFormat="1" ht="15" customHeight="1" x14ac:dyDescent="0.25">
      <c r="A44" s="441">
        <v>5000</v>
      </c>
      <c r="B44" s="624" t="s">
        <v>71</v>
      </c>
      <c r="C44" s="624"/>
      <c r="D44" s="624"/>
      <c r="E44" s="442">
        <f>SUM(E45:E53)</f>
        <v>785000</v>
      </c>
      <c r="F44" s="442">
        <f>SUM(F45:F53)</f>
        <v>2245000</v>
      </c>
      <c r="G44" s="443">
        <f t="shared" si="3"/>
        <v>1.8598726114649682</v>
      </c>
    </row>
    <row r="45" spans="1:7" s="13" customFormat="1" ht="15" customHeight="1" x14ac:dyDescent="0.25">
      <c r="A45" s="37">
        <v>5100</v>
      </c>
      <c r="B45" s="618" t="s">
        <v>72</v>
      </c>
      <c r="C45" s="618"/>
      <c r="D45" s="618"/>
      <c r="E45" s="439">
        <v>200000</v>
      </c>
      <c r="F45" s="440">
        <v>150000</v>
      </c>
      <c r="G45" s="54">
        <f t="shared" si="3"/>
        <v>-0.25</v>
      </c>
    </row>
    <row r="46" spans="1:7" s="13" customFormat="1" ht="15" customHeight="1" x14ac:dyDescent="0.25">
      <c r="A46" s="37">
        <v>5200</v>
      </c>
      <c r="B46" s="618" t="s">
        <v>73</v>
      </c>
      <c r="C46" s="618"/>
      <c r="D46" s="618"/>
      <c r="E46" s="439">
        <v>35000</v>
      </c>
      <c r="F46" s="440">
        <v>50000</v>
      </c>
      <c r="G46" s="54">
        <f t="shared" si="3"/>
        <v>0.4285714285714286</v>
      </c>
    </row>
    <row r="47" spans="1:7" s="13" customFormat="1" ht="15" customHeight="1" x14ac:dyDescent="0.25">
      <c r="A47" s="37">
        <v>5300</v>
      </c>
      <c r="B47" s="618" t="s">
        <v>74</v>
      </c>
      <c r="C47" s="618"/>
      <c r="D47" s="618"/>
      <c r="E47" s="439">
        <v>0</v>
      </c>
      <c r="F47" s="440">
        <v>0</v>
      </c>
      <c r="G47" s="54" t="e">
        <f t="shared" si="3"/>
        <v>#DIV/0!</v>
      </c>
    </row>
    <row r="48" spans="1:7" s="13" customFormat="1" ht="15" customHeight="1" x14ac:dyDescent="0.25">
      <c r="A48" s="37">
        <v>5400</v>
      </c>
      <c r="B48" s="618" t="s">
        <v>75</v>
      </c>
      <c r="C48" s="618"/>
      <c r="D48" s="618"/>
      <c r="E48" s="439">
        <v>0</v>
      </c>
      <c r="F48" s="440">
        <v>2045000</v>
      </c>
      <c r="G48" s="54" t="e">
        <f t="shared" si="3"/>
        <v>#DIV/0!</v>
      </c>
    </row>
    <row r="49" spans="1:256" s="13" customFormat="1" ht="15" customHeight="1" x14ac:dyDescent="0.25">
      <c r="A49" s="37">
        <v>5500</v>
      </c>
      <c r="B49" s="628" t="s">
        <v>76</v>
      </c>
      <c r="C49" s="628"/>
      <c r="D49" s="628"/>
      <c r="E49" s="439">
        <v>0</v>
      </c>
      <c r="F49" s="440">
        <v>0</v>
      </c>
      <c r="G49" s="54" t="e">
        <f t="shared" si="3"/>
        <v>#DIV/0!</v>
      </c>
    </row>
    <row r="50" spans="1:256" s="13" customFormat="1" ht="15" customHeight="1" x14ac:dyDescent="0.25">
      <c r="A50" s="37">
        <v>5600</v>
      </c>
      <c r="B50" s="629" t="s">
        <v>77</v>
      </c>
      <c r="C50" s="630"/>
      <c r="D50" s="631"/>
      <c r="E50" s="439">
        <v>0</v>
      </c>
      <c r="F50" s="440">
        <v>0</v>
      </c>
      <c r="G50" s="54" t="e">
        <f t="shared" si="3"/>
        <v>#DIV/0!</v>
      </c>
    </row>
    <row r="51" spans="1:256" s="13" customFormat="1" ht="15" customHeight="1" x14ac:dyDescent="0.25">
      <c r="A51" s="37">
        <v>5700</v>
      </c>
      <c r="B51" s="629" t="s">
        <v>78</v>
      </c>
      <c r="C51" s="630"/>
      <c r="D51" s="631"/>
      <c r="E51" s="439">
        <v>0</v>
      </c>
      <c r="F51" s="440">
        <v>0</v>
      </c>
      <c r="G51" s="54" t="e">
        <f t="shared" si="3"/>
        <v>#DIV/0!</v>
      </c>
    </row>
    <row r="52" spans="1:256" s="13" customFormat="1" ht="15" customHeight="1" x14ac:dyDescent="0.25">
      <c r="A52" s="37">
        <v>5800</v>
      </c>
      <c r="B52" s="628" t="s">
        <v>79</v>
      </c>
      <c r="C52" s="628"/>
      <c r="D52" s="628"/>
      <c r="E52" s="439">
        <v>550000</v>
      </c>
      <c r="F52" s="440">
        <v>0</v>
      </c>
      <c r="G52" s="54">
        <f t="shared" si="3"/>
        <v>-1</v>
      </c>
    </row>
    <row r="53" spans="1:256" s="13" customFormat="1" ht="15" customHeight="1" x14ac:dyDescent="0.25">
      <c r="A53" s="37">
        <v>5900</v>
      </c>
      <c r="B53" s="618" t="s">
        <v>80</v>
      </c>
      <c r="C53" s="618"/>
      <c r="D53" s="618"/>
      <c r="E53" s="439">
        <v>0</v>
      </c>
      <c r="F53" s="440">
        <v>0</v>
      </c>
      <c r="G53" s="54" t="e">
        <f t="shared" si="3"/>
        <v>#DIV/0!</v>
      </c>
    </row>
    <row r="54" spans="1:256" s="13" customFormat="1" ht="15" customHeight="1" x14ac:dyDescent="0.25">
      <c r="A54" s="441">
        <v>6000</v>
      </c>
      <c r="B54" s="624" t="s">
        <v>81</v>
      </c>
      <c r="C54" s="624"/>
      <c r="D54" s="624"/>
      <c r="E54" s="442">
        <f>SUM(E55:E57)</f>
        <v>24294983</v>
      </c>
      <c r="F54" s="442">
        <f>SUM(F55:F57)</f>
        <v>21134590</v>
      </c>
      <c r="G54" s="443">
        <f t="shared" si="3"/>
        <v>-0.13008418240095088</v>
      </c>
    </row>
    <row r="55" spans="1:256" s="13" customFormat="1" ht="15" customHeight="1" x14ac:dyDescent="0.25">
      <c r="A55" s="49">
        <v>6100</v>
      </c>
      <c r="B55" s="627" t="s">
        <v>82</v>
      </c>
      <c r="C55" s="627"/>
      <c r="D55" s="627"/>
      <c r="E55" s="439">
        <v>24294983</v>
      </c>
      <c r="F55" s="440">
        <v>21134590</v>
      </c>
      <c r="G55" s="54">
        <f t="shared" si="3"/>
        <v>-0.13008418240095088</v>
      </c>
    </row>
    <row r="56" spans="1:256" s="13" customFormat="1" ht="15" customHeight="1" x14ac:dyDescent="0.25">
      <c r="A56" s="37">
        <v>6200</v>
      </c>
      <c r="B56" s="618" t="s">
        <v>83</v>
      </c>
      <c r="C56" s="618"/>
      <c r="D56" s="618"/>
      <c r="E56" s="439">
        <v>0</v>
      </c>
      <c r="F56" s="440">
        <v>0</v>
      </c>
      <c r="G56" s="54" t="e">
        <f t="shared" si="3"/>
        <v>#DIV/0!</v>
      </c>
    </row>
    <row r="57" spans="1:256" s="13" customFormat="1" ht="15" customHeight="1" x14ac:dyDescent="0.25">
      <c r="A57" s="37">
        <v>6300</v>
      </c>
      <c r="B57" s="618" t="s">
        <v>84</v>
      </c>
      <c r="C57" s="618"/>
      <c r="D57" s="618"/>
      <c r="E57" s="439">
        <v>0</v>
      </c>
      <c r="F57" s="440">
        <v>0</v>
      </c>
      <c r="G57" s="54" t="e">
        <f t="shared" si="3"/>
        <v>#DIV/0!</v>
      </c>
    </row>
    <row r="58" spans="1:256" s="13" customFormat="1" ht="15.75" customHeight="1" x14ac:dyDescent="0.25">
      <c r="A58" s="441">
        <v>7000</v>
      </c>
      <c r="B58" s="624" t="s">
        <v>85</v>
      </c>
      <c r="C58" s="624"/>
      <c r="D58" s="624"/>
      <c r="E58" s="442">
        <f>SUM(E59:E65)</f>
        <v>0</v>
      </c>
      <c r="F58" s="442">
        <f>SUM(F59:F65)</f>
        <v>0</v>
      </c>
      <c r="G58" s="443" t="e">
        <f t="shared" si="3"/>
        <v>#DIV/0!</v>
      </c>
    </row>
    <row r="59" spans="1:256" s="13" customFormat="1" ht="15.75" x14ac:dyDescent="0.25">
      <c r="A59" s="37">
        <v>7100</v>
      </c>
      <c r="B59" s="618" t="s">
        <v>86</v>
      </c>
      <c r="C59" s="618"/>
      <c r="D59" s="618"/>
      <c r="E59" s="439">
        <v>0</v>
      </c>
      <c r="F59" s="440">
        <v>0</v>
      </c>
      <c r="G59" s="54" t="e">
        <f t="shared" si="3"/>
        <v>#DIV/0!</v>
      </c>
      <c r="H59" s="444"/>
      <c r="I59" s="14">
        <v>61</v>
      </c>
      <c r="J59" s="625"/>
      <c r="K59" s="625"/>
      <c r="L59" s="626"/>
      <c r="M59" s="15">
        <v>61</v>
      </c>
      <c r="N59" s="625"/>
      <c r="O59" s="625"/>
      <c r="P59" s="626"/>
      <c r="Q59" s="15">
        <v>61</v>
      </c>
      <c r="R59" s="625"/>
      <c r="S59" s="625"/>
      <c r="T59" s="626"/>
      <c r="U59" s="15">
        <v>61</v>
      </c>
      <c r="V59" s="625"/>
      <c r="W59" s="625"/>
      <c r="X59" s="626"/>
      <c r="Y59" s="15">
        <v>61</v>
      </c>
      <c r="Z59" s="625"/>
      <c r="AA59" s="625"/>
      <c r="AB59" s="626"/>
      <c r="AC59" s="15">
        <v>61</v>
      </c>
      <c r="AD59" s="625"/>
      <c r="AE59" s="625"/>
      <c r="AF59" s="626"/>
      <c r="AG59" s="15">
        <v>61</v>
      </c>
      <c r="AH59" s="625"/>
      <c r="AI59" s="625"/>
      <c r="AJ59" s="626"/>
      <c r="AK59" s="15">
        <v>61</v>
      </c>
      <c r="AL59" s="625"/>
      <c r="AM59" s="625"/>
      <c r="AN59" s="626"/>
      <c r="AO59" s="15">
        <v>61</v>
      </c>
      <c r="AP59" s="625"/>
      <c r="AQ59" s="625"/>
      <c r="AR59" s="626"/>
      <c r="AS59" s="15">
        <v>61</v>
      </c>
      <c r="AT59" s="625"/>
      <c r="AU59" s="625"/>
      <c r="AV59" s="626"/>
      <c r="AW59" s="15">
        <v>61</v>
      </c>
      <c r="AX59" s="625"/>
      <c r="AY59" s="625"/>
      <c r="AZ59" s="626"/>
      <c r="BA59" s="15">
        <v>61</v>
      </c>
      <c r="BB59" s="625"/>
      <c r="BC59" s="625"/>
      <c r="BD59" s="626"/>
      <c r="BE59" s="15">
        <v>61</v>
      </c>
      <c r="BF59" s="625"/>
      <c r="BG59" s="625"/>
      <c r="BH59" s="626"/>
      <c r="BI59" s="15">
        <v>61</v>
      </c>
      <c r="BJ59" s="625"/>
      <c r="BK59" s="625"/>
      <c r="BL59" s="626"/>
      <c r="BM59" s="15">
        <v>61</v>
      </c>
      <c r="BN59" s="625"/>
      <c r="BO59" s="625"/>
      <c r="BP59" s="626"/>
      <c r="BQ59" s="15">
        <v>61</v>
      </c>
      <c r="BR59" s="625"/>
      <c r="BS59" s="625"/>
      <c r="BT59" s="626"/>
      <c r="BU59" s="15">
        <v>61</v>
      </c>
      <c r="BV59" s="625"/>
      <c r="BW59" s="625"/>
      <c r="BX59" s="626"/>
      <c r="BY59" s="15">
        <v>61</v>
      </c>
      <c r="BZ59" s="625"/>
      <c r="CA59" s="625"/>
      <c r="CB59" s="626"/>
      <c r="CC59" s="15">
        <v>61</v>
      </c>
      <c r="CD59" s="625"/>
      <c r="CE59" s="625"/>
      <c r="CF59" s="626"/>
      <c r="CG59" s="15">
        <v>61</v>
      </c>
      <c r="CH59" s="625"/>
      <c r="CI59" s="625"/>
      <c r="CJ59" s="626"/>
      <c r="CK59" s="15">
        <v>61</v>
      </c>
      <c r="CL59" s="625"/>
      <c r="CM59" s="625"/>
      <c r="CN59" s="626"/>
      <c r="CO59" s="15">
        <v>61</v>
      </c>
      <c r="CP59" s="625"/>
      <c r="CQ59" s="625"/>
      <c r="CR59" s="626"/>
      <c r="CS59" s="15">
        <v>61</v>
      </c>
      <c r="CT59" s="625"/>
      <c r="CU59" s="625"/>
      <c r="CV59" s="626"/>
      <c r="CW59" s="15">
        <v>61</v>
      </c>
      <c r="CX59" s="625"/>
      <c r="CY59" s="625"/>
      <c r="CZ59" s="626"/>
      <c r="DA59" s="15">
        <v>61</v>
      </c>
      <c r="DB59" s="625"/>
      <c r="DC59" s="625"/>
      <c r="DD59" s="626"/>
      <c r="DE59" s="15">
        <v>61</v>
      </c>
      <c r="DF59" s="625"/>
      <c r="DG59" s="625"/>
      <c r="DH59" s="626"/>
      <c r="DI59" s="15">
        <v>61</v>
      </c>
      <c r="DJ59" s="625"/>
      <c r="DK59" s="625"/>
      <c r="DL59" s="626"/>
      <c r="DM59" s="15">
        <v>61</v>
      </c>
      <c r="DN59" s="625"/>
      <c r="DO59" s="625"/>
      <c r="DP59" s="626"/>
      <c r="DQ59" s="15">
        <v>61</v>
      </c>
      <c r="DR59" s="625"/>
      <c r="DS59" s="625"/>
      <c r="DT59" s="626"/>
      <c r="DU59" s="15">
        <v>61</v>
      </c>
      <c r="DV59" s="625"/>
      <c r="DW59" s="625"/>
      <c r="DX59" s="626"/>
      <c r="DY59" s="15">
        <v>61</v>
      </c>
      <c r="DZ59" s="625"/>
      <c r="EA59" s="625"/>
      <c r="EB59" s="626"/>
      <c r="EC59" s="15">
        <v>61</v>
      </c>
      <c r="ED59" s="625"/>
      <c r="EE59" s="625"/>
      <c r="EF59" s="626"/>
      <c r="EG59" s="15">
        <v>61</v>
      </c>
      <c r="EH59" s="625"/>
      <c r="EI59" s="625"/>
      <c r="EJ59" s="626"/>
      <c r="EK59" s="15">
        <v>61</v>
      </c>
      <c r="EL59" s="625"/>
      <c r="EM59" s="625"/>
      <c r="EN59" s="626"/>
      <c r="EO59" s="15">
        <v>61</v>
      </c>
      <c r="EP59" s="625"/>
      <c r="EQ59" s="625"/>
      <c r="ER59" s="626"/>
      <c r="ES59" s="15">
        <v>61</v>
      </c>
      <c r="ET59" s="625"/>
      <c r="EU59" s="625"/>
      <c r="EV59" s="626"/>
      <c r="EW59" s="15">
        <v>61</v>
      </c>
      <c r="EX59" s="625"/>
      <c r="EY59" s="625"/>
      <c r="EZ59" s="626"/>
      <c r="FA59" s="15">
        <v>61</v>
      </c>
      <c r="FB59" s="625"/>
      <c r="FC59" s="625"/>
      <c r="FD59" s="626"/>
      <c r="FE59" s="15">
        <v>61</v>
      </c>
      <c r="FF59" s="625"/>
      <c r="FG59" s="625"/>
      <c r="FH59" s="626"/>
      <c r="FI59" s="15">
        <v>61</v>
      </c>
      <c r="FJ59" s="625"/>
      <c r="FK59" s="625"/>
      <c r="FL59" s="626"/>
      <c r="FM59" s="15">
        <v>61</v>
      </c>
      <c r="FN59" s="625"/>
      <c r="FO59" s="625"/>
      <c r="FP59" s="626"/>
      <c r="FQ59" s="15">
        <v>61</v>
      </c>
      <c r="FR59" s="625"/>
      <c r="FS59" s="625"/>
      <c r="FT59" s="626"/>
      <c r="FU59" s="15">
        <v>61</v>
      </c>
      <c r="FV59" s="625"/>
      <c r="FW59" s="625"/>
      <c r="FX59" s="626"/>
      <c r="FY59" s="15">
        <v>61</v>
      </c>
      <c r="FZ59" s="625"/>
      <c r="GA59" s="625"/>
      <c r="GB59" s="626"/>
      <c r="GC59" s="15">
        <v>61</v>
      </c>
      <c r="GD59" s="625"/>
      <c r="GE59" s="625"/>
      <c r="GF59" s="626"/>
      <c r="GG59" s="15">
        <v>61</v>
      </c>
      <c r="GH59" s="625"/>
      <c r="GI59" s="625"/>
      <c r="GJ59" s="626"/>
      <c r="GK59" s="15">
        <v>61</v>
      </c>
      <c r="GL59" s="625"/>
      <c r="GM59" s="625"/>
      <c r="GN59" s="626"/>
      <c r="GO59" s="15">
        <v>61</v>
      </c>
      <c r="GP59" s="625"/>
      <c r="GQ59" s="625"/>
      <c r="GR59" s="626"/>
      <c r="GS59" s="15">
        <v>61</v>
      </c>
      <c r="GT59" s="625"/>
      <c r="GU59" s="625"/>
      <c r="GV59" s="626"/>
      <c r="GW59" s="15">
        <v>61</v>
      </c>
      <c r="GX59" s="625"/>
      <c r="GY59" s="625"/>
      <c r="GZ59" s="626"/>
      <c r="HA59" s="15">
        <v>61</v>
      </c>
      <c r="HB59" s="625"/>
      <c r="HC59" s="625"/>
      <c r="HD59" s="626"/>
      <c r="HE59" s="15">
        <v>61</v>
      </c>
      <c r="HF59" s="625"/>
      <c r="HG59" s="625"/>
      <c r="HH59" s="626"/>
      <c r="HI59" s="15">
        <v>61</v>
      </c>
      <c r="HJ59" s="625"/>
      <c r="HK59" s="625"/>
      <c r="HL59" s="626"/>
      <c r="HM59" s="15">
        <v>61</v>
      </c>
      <c r="HN59" s="625"/>
      <c r="HO59" s="625"/>
      <c r="HP59" s="626"/>
      <c r="HQ59" s="15">
        <v>61</v>
      </c>
      <c r="HR59" s="625"/>
      <c r="HS59" s="625"/>
      <c r="HT59" s="626"/>
      <c r="HU59" s="15">
        <v>61</v>
      </c>
      <c r="HV59" s="625"/>
      <c r="HW59" s="625"/>
      <c r="HX59" s="626"/>
      <c r="HY59" s="15">
        <v>61</v>
      </c>
      <c r="HZ59" s="625"/>
      <c r="IA59" s="625"/>
      <c r="IB59" s="626"/>
      <c r="IC59" s="15">
        <v>61</v>
      </c>
      <c r="ID59" s="625"/>
      <c r="IE59" s="625"/>
      <c r="IF59" s="626"/>
      <c r="IG59" s="15">
        <v>61</v>
      </c>
      <c r="IH59" s="625"/>
      <c r="II59" s="625"/>
      <c r="IJ59" s="626"/>
      <c r="IK59" s="15">
        <v>61</v>
      </c>
      <c r="IL59" s="625"/>
      <c r="IM59" s="625"/>
      <c r="IN59" s="626"/>
      <c r="IO59" s="15">
        <v>61</v>
      </c>
      <c r="IP59" s="625"/>
      <c r="IQ59" s="625"/>
      <c r="IR59" s="626"/>
      <c r="IS59" s="15">
        <v>61</v>
      </c>
      <c r="IT59" s="625"/>
      <c r="IU59" s="625"/>
      <c r="IV59" s="626"/>
    </row>
    <row r="60" spans="1:256" s="13" customFormat="1" ht="15.75" x14ac:dyDescent="0.25">
      <c r="A60" s="37">
        <v>7200</v>
      </c>
      <c r="B60" s="618" t="s">
        <v>87</v>
      </c>
      <c r="C60" s="618"/>
      <c r="D60" s="618"/>
      <c r="E60" s="439">
        <v>0</v>
      </c>
      <c r="F60" s="440">
        <v>0</v>
      </c>
      <c r="G60" s="54" t="e">
        <f t="shared" si="3"/>
        <v>#DIV/0!</v>
      </c>
      <c r="H60" s="444"/>
      <c r="I60" s="14"/>
      <c r="J60" s="408"/>
      <c r="K60" s="408"/>
      <c r="L60" s="409"/>
      <c r="M60" s="15"/>
      <c r="N60" s="408"/>
      <c r="O60" s="408"/>
      <c r="P60" s="409"/>
      <c r="Q60" s="15"/>
      <c r="R60" s="408"/>
      <c r="S60" s="408"/>
      <c r="T60" s="409"/>
      <c r="U60" s="15"/>
      <c r="V60" s="408"/>
      <c r="W60" s="408"/>
      <c r="X60" s="409"/>
      <c r="Y60" s="15"/>
      <c r="Z60" s="408"/>
      <c r="AA60" s="408"/>
      <c r="AB60" s="409"/>
      <c r="AC60" s="15"/>
      <c r="AD60" s="408"/>
      <c r="AE60" s="408"/>
      <c r="AF60" s="409"/>
      <c r="AG60" s="15"/>
      <c r="AH60" s="408"/>
      <c r="AI60" s="408"/>
      <c r="AJ60" s="409"/>
      <c r="AK60" s="15"/>
      <c r="AL60" s="408"/>
      <c r="AM60" s="408"/>
      <c r="AN60" s="409"/>
      <c r="AO60" s="15"/>
      <c r="AP60" s="408"/>
      <c r="AQ60" s="408"/>
      <c r="AR60" s="409"/>
      <c r="AS60" s="15"/>
      <c r="AT60" s="408"/>
      <c r="AU60" s="408"/>
      <c r="AV60" s="409"/>
      <c r="AW60" s="15"/>
      <c r="AX60" s="408"/>
      <c r="AY60" s="408"/>
      <c r="AZ60" s="409"/>
      <c r="BA60" s="15"/>
      <c r="BB60" s="408"/>
      <c r="BC60" s="408"/>
      <c r="BD60" s="409"/>
      <c r="BE60" s="15"/>
      <c r="BF60" s="408"/>
      <c r="BG60" s="408"/>
      <c r="BH60" s="409"/>
      <c r="BI60" s="15"/>
      <c r="BJ60" s="408"/>
      <c r="BK60" s="408"/>
      <c r="BL60" s="409"/>
      <c r="BM60" s="15"/>
      <c r="BN60" s="408"/>
      <c r="BO60" s="408"/>
      <c r="BP60" s="409"/>
      <c r="BQ60" s="15"/>
      <c r="BR60" s="408"/>
      <c r="BS60" s="408"/>
      <c r="BT60" s="409"/>
      <c r="BU60" s="15"/>
      <c r="BV60" s="408"/>
      <c r="BW60" s="408"/>
      <c r="BX60" s="409"/>
      <c r="BY60" s="15"/>
      <c r="BZ60" s="408"/>
      <c r="CA60" s="408"/>
      <c r="CB60" s="409"/>
      <c r="CC60" s="15"/>
      <c r="CD60" s="408"/>
      <c r="CE60" s="408"/>
      <c r="CF60" s="409"/>
      <c r="CG60" s="15"/>
      <c r="CH60" s="408"/>
      <c r="CI60" s="408"/>
      <c r="CJ60" s="409"/>
      <c r="CK60" s="15"/>
      <c r="CL60" s="408"/>
      <c r="CM60" s="408"/>
      <c r="CN60" s="409"/>
      <c r="CO60" s="15"/>
      <c r="CP60" s="408"/>
      <c r="CQ60" s="408"/>
      <c r="CR60" s="409"/>
      <c r="CS60" s="15"/>
      <c r="CT60" s="408"/>
      <c r="CU60" s="408"/>
      <c r="CV60" s="409"/>
      <c r="CW60" s="15"/>
      <c r="CX60" s="408"/>
      <c r="CY60" s="408"/>
      <c r="CZ60" s="409"/>
      <c r="DA60" s="15"/>
      <c r="DB60" s="408"/>
      <c r="DC60" s="408"/>
      <c r="DD60" s="409"/>
      <c r="DE60" s="15"/>
      <c r="DF60" s="408"/>
      <c r="DG60" s="408"/>
      <c r="DH60" s="409"/>
      <c r="DI60" s="15"/>
      <c r="DJ60" s="408"/>
      <c r="DK60" s="408"/>
      <c r="DL60" s="409"/>
      <c r="DM60" s="15"/>
      <c r="DN60" s="408"/>
      <c r="DO60" s="408"/>
      <c r="DP60" s="409"/>
      <c r="DQ60" s="15"/>
      <c r="DR60" s="408"/>
      <c r="DS60" s="408"/>
      <c r="DT60" s="409"/>
      <c r="DU60" s="15"/>
      <c r="DV60" s="408"/>
      <c r="DW60" s="408"/>
      <c r="DX60" s="409"/>
      <c r="DY60" s="15"/>
      <c r="DZ60" s="408"/>
      <c r="EA60" s="408"/>
      <c r="EB60" s="409"/>
      <c r="EC60" s="15"/>
      <c r="ED60" s="408"/>
      <c r="EE60" s="408"/>
      <c r="EF60" s="409"/>
      <c r="EG60" s="15"/>
      <c r="EH60" s="408"/>
      <c r="EI60" s="408"/>
      <c r="EJ60" s="409"/>
      <c r="EK60" s="15"/>
      <c r="EL60" s="408"/>
      <c r="EM60" s="408"/>
      <c r="EN60" s="409"/>
      <c r="EO60" s="15"/>
      <c r="EP60" s="408"/>
      <c r="EQ60" s="408"/>
      <c r="ER60" s="409"/>
      <c r="ES60" s="15"/>
      <c r="ET60" s="408"/>
      <c r="EU60" s="408"/>
      <c r="EV60" s="409"/>
      <c r="EW60" s="15"/>
      <c r="EX60" s="408"/>
      <c r="EY60" s="408"/>
      <c r="EZ60" s="409"/>
      <c r="FA60" s="15"/>
      <c r="FB60" s="408"/>
      <c r="FC60" s="408"/>
      <c r="FD60" s="409"/>
      <c r="FE60" s="15"/>
      <c r="FF60" s="408"/>
      <c r="FG60" s="408"/>
      <c r="FH60" s="409"/>
      <c r="FI60" s="15"/>
      <c r="FJ60" s="408"/>
      <c r="FK60" s="408"/>
      <c r="FL60" s="409"/>
      <c r="FM60" s="15"/>
      <c r="FN60" s="408"/>
      <c r="FO60" s="408"/>
      <c r="FP60" s="409"/>
      <c r="FQ60" s="15"/>
      <c r="FR60" s="408"/>
      <c r="FS60" s="408"/>
      <c r="FT60" s="409"/>
      <c r="FU60" s="15"/>
      <c r="FV60" s="408"/>
      <c r="FW60" s="408"/>
      <c r="FX60" s="409"/>
      <c r="FY60" s="15"/>
      <c r="FZ60" s="408"/>
      <c r="GA60" s="408"/>
      <c r="GB60" s="409"/>
      <c r="GC60" s="15"/>
      <c r="GD60" s="408"/>
      <c r="GE60" s="408"/>
      <c r="GF60" s="409"/>
      <c r="GG60" s="15"/>
      <c r="GH60" s="408"/>
      <c r="GI60" s="408"/>
      <c r="GJ60" s="409"/>
      <c r="GK60" s="15"/>
      <c r="GL60" s="408"/>
      <c r="GM60" s="408"/>
      <c r="GN60" s="409"/>
      <c r="GO60" s="15"/>
      <c r="GP60" s="408"/>
      <c r="GQ60" s="408"/>
      <c r="GR60" s="409"/>
      <c r="GS60" s="15"/>
      <c r="GT60" s="408"/>
      <c r="GU60" s="408"/>
      <c r="GV60" s="409"/>
      <c r="GW60" s="15"/>
      <c r="GX60" s="408"/>
      <c r="GY60" s="408"/>
      <c r="GZ60" s="409"/>
      <c r="HA60" s="15"/>
      <c r="HB60" s="408"/>
      <c r="HC60" s="408"/>
      <c r="HD60" s="409"/>
      <c r="HE60" s="15"/>
      <c r="HF60" s="408"/>
      <c r="HG60" s="408"/>
      <c r="HH60" s="409"/>
      <c r="HI60" s="15"/>
      <c r="HJ60" s="408"/>
      <c r="HK60" s="408"/>
      <c r="HL60" s="409"/>
      <c r="HM60" s="15"/>
      <c r="HN60" s="408"/>
      <c r="HO60" s="408"/>
      <c r="HP60" s="409"/>
      <c r="HQ60" s="15"/>
      <c r="HR60" s="408"/>
      <c r="HS60" s="408"/>
      <c r="HT60" s="409"/>
      <c r="HU60" s="15"/>
      <c r="HV60" s="408"/>
      <c r="HW60" s="408"/>
      <c r="HX60" s="409"/>
      <c r="HY60" s="15"/>
      <c r="HZ60" s="408"/>
      <c r="IA60" s="408"/>
      <c r="IB60" s="409"/>
      <c r="IC60" s="15"/>
      <c r="ID60" s="408"/>
      <c r="IE60" s="408"/>
      <c r="IF60" s="409"/>
      <c r="IG60" s="15"/>
      <c r="IH60" s="408"/>
      <c r="II60" s="408"/>
      <c r="IJ60" s="409"/>
      <c r="IK60" s="15"/>
      <c r="IL60" s="408"/>
      <c r="IM60" s="408"/>
      <c r="IN60" s="409"/>
      <c r="IO60" s="15"/>
      <c r="IP60" s="408"/>
      <c r="IQ60" s="408"/>
      <c r="IR60" s="409"/>
      <c r="IS60" s="15"/>
      <c r="IT60" s="408"/>
      <c r="IU60" s="408"/>
      <c r="IV60" s="409"/>
    </row>
    <row r="61" spans="1:256" s="13" customFormat="1" ht="15.75" x14ac:dyDescent="0.25">
      <c r="A61" s="37">
        <v>7300</v>
      </c>
      <c r="B61" s="618" t="s">
        <v>88</v>
      </c>
      <c r="C61" s="618"/>
      <c r="D61" s="618"/>
      <c r="E61" s="439">
        <v>0</v>
      </c>
      <c r="F61" s="440">
        <v>0</v>
      </c>
      <c r="G61" s="54" t="e">
        <f t="shared" si="3"/>
        <v>#DIV/0!</v>
      </c>
      <c r="H61" s="444"/>
      <c r="I61" s="14"/>
      <c r="J61" s="408"/>
      <c r="K61" s="408"/>
      <c r="L61" s="409"/>
      <c r="M61" s="15"/>
      <c r="N61" s="408"/>
      <c r="O61" s="408"/>
      <c r="P61" s="409"/>
      <c r="Q61" s="15"/>
      <c r="R61" s="408"/>
      <c r="S61" s="408"/>
      <c r="T61" s="409"/>
      <c r="U61" s="15"/>
      <c r="V61" s="408"/>
      <c r="W61" s="408"/>
      <c r="X61" s="409"/>
      <c r="Y61" s="15"/>
      <c r="Z61" s="408"/>
      <c r="AA61" s="408"/>
      <c r="AB61" s="409"/>
      <c r="AC61" s="15"/>
      <c r="AD61" s="408"/>
      <c r="AE61" s="408"/>
      <c r="AF61" s="409"/>
      <c r="AG61" s="15"/>
      <c r="AH61" s="408"/>
      <c r="AI61" s="408"/>
      <c r="AJ61" s="409"/>
      <c r="AK61" s="15"/>
      <c r="AL61" s="408"/>
      <c r="AM61" s="408"/>
      <c r="AN61" s="409"/>
      <c r="AO61" s="15"/>
      <c r="AP61" s="408"/>
      <c r="AQ61" s="408"/>
      <c r="AR61" s="409"/>
      <c r="AS61" s="15"/>
      <c r="AT61" s="408"/>
      <c r="AU61" s="408"/>
      <c r="AV61" s="409"/>
      <c r="AW61" s="15"/>
      <c r="AX61" s="408"/>
      <c r="AY61" s="408"/>
      <c r="AZ61" s="409"/>
      <c r="BA61" s="15"/>
      <c r="BB61" s="408"/>
      <c r="BC61" s="408"/>
      <c r="BD61" s="409"/>
      <c r="BE61" s="15"/>
      <c r="BF61" s="408"/>
      <c r="BG61" s="408"/>
      <c r="BH61" s="409"/>
      <c r="BI61" s="15"/>
      <c r="BJ61" s="408"/>
      <c r="BK61" s="408"/>
      <c r="BL61" s="409"/>
      <c r="BM61" s="15"/>
      <c r="BN61" s="408"/>
      <c r="BO61" s="408"/>
      <c r="BP61" s="409"/>
      <c r="BQ61" s="15"/>
      <c r="BR61" s="408"/>
      <c r="BS61" s="408"/>
      <c r="BT61" s="409"/>
      <c r="BU61" s="15"/>
      <c r="BV61" s="408"/>
      <c r="BW61" s="408"/>
      <c r="BX61" s="409"/>
      <c r="BY61" s="15"/>
      <c r="BZ61" s="408"/>
      <c r="CA61" s="408"/>
      <c r="CB61" s="409"/>
      <c r="CC61" s="15"/>
      <c r="CD61" s="408"/>
      <c r="CE61" s="408"/>
      <c r="CF61" s="409"/>
      <c r="CG61" s="15"/>
      <c r="CH61" s="408"/>
      <c r="CI61" s="408"/>
      <c r="CJ61" s="409"/>
      <c r="CK61" s="15"/>
      <c r="CL61" s="408"/>
      <c r="CM61" s="408"/>
      <c r="CN61" s="409"/>
      <c r="CO61" s="15"/>
      <c r="CP61" s="408"/>
      <c r="CQ61" s="408"/>
      <c r="CR61" s="409"/>
      <c r="CS61" s="15"/>
      <c r="CT61" s="408"/>
      <c r="CU61" s="408"/>
      <c r="CV61" s="409"/>
      <c r="CW61" s="15"/>
      <c r="CX61" s="408"/>
      <c r="CY61" s="408"/>
      <c r="CZ61" s="409"/>
      <c r="DA61" s="15"/>
      <c r="DB61" s="408"/>
      <c r="DC61" s="408"/>
      <c r="DD61" s="409"/>
      <c r="DE61" s="15"/>
      <c r="DF61" s="408"/>
      <c r="DG61" s="408"/>
      <c r="DH61" s="409"/>
      <c r="DI61" s="15"/>
      <c r="DJ61" s="408"/>
      <c r="DK61" s="408"/>
      <c r="DL61" s="409"/>
      <c r="DM61" s="15"/>
      <c r="DN61" s="408"/>
      <c r="DO61" s="408"/>
      <c r="DP61" s="409"/>
      <c r="DQ61" s="15"/>
      <c r="DR61" s="408"/>
      <c r="DS61" s="408"/>
      <c r="DT61" s="409"/>
      <c r="DU61" s="15"/>
      <c r="DV61" s="408"/>
      <c r="DW61" s="408"/>
      <c r="DX61" s="409"/>
      <c r="DY61" s="15"/>
      <c r="DZ61" s="408"/>
      <c r="EA61" s="408"/>
      <c r="EB61" s="409"/>
      <c r="EC61" s="15"/>
      <c r="ED61" s="408"/>
      <c r="EE61" s="408"/>
      <c r="EF61" s="409"/>
      <c r="EG61" s="15"/>
      <c r="EH61" s="408"/>
      <c r="EI61" s="408"/>
      <c r="EJ61" s="409"/>
      <c r="EK61" s="15"/>
      <c r="EL61" s="408"/>
      <c r="EM61" s="408"/>
      <c r="EN61" s="409"/>
      <c r="EO61" s="15"/>
      <c r="EP61" s="408"/>
      <c r="EQ61" s="408"/>
      <c r="ER61" s="409"/>
      <c r="ES61" s="15"/>
      <c r="ET61" s="408"/>
      <c r="EU61" s="408"/>
      <c r="EV61" s="409"/>
      <c r="EW61" s="15"/>
      <c r="EX61" s="408"/>
      <c r="EY61" s="408"/>
      <c r="EZ61" s="409"/>
      <c r="FA61" s="15"/>
      <c r="FB61" s="408"/>
      <c r="FC61" s="408"/>
      <c r="FD61" s="409"/>
      <c r="FE61" s="15"/>
      <c r="FF61" s="408"/>
      <c r="FG61" s="408"/>
      <c r="FH61" s="409"/>
      <c r="FI61" s="15"/>
      <c r="FJ61" s="408"/>
      <c r="FK61" s="408"/>
      <c r="FL61" s="409"/>
      <c r="FM61" s="15"/>
      <c r="FN61" s="408"/>
      <c r="FO61" s="408"/>
      <c r="FP61" s="409"/>
      <c r="FQ61" s="15"/>
      <c r="FR61" s="408"/>
      <c r="FS61" s="408"/>
      <c r="FT61" s="409"/>
      <c r="FU61" s="15"/>
      <c r="FV61" s="408"/>
      <c r="FW61" s="408"/>
      <c r="FX61" s="409"/>
      <c r="FY61" s="15"/>
      <c r="FZ61" s="408"/>
      <c r="GA61" s="408"/>
      <c r="GB61" s="409"/>
      <c r="GC61" s="15"/>
      <c r="GD61" s="408"/>
      <c r="GE61" s="408"/>
      <c r="GF61" s="409"/>
      <c r="GG61" s="15"/>
      <c r="GH61" s="408"/>
      <c r="GI61" s="408"/>
      <c r="GJ61" s="409"/>
      <c r="GK61" s="15"/>
      <c r="GL61" s="408"/>
      <c r="GM61" s="408"/>
      <c r="GN61" s="409"/>
      <c r="GO61" s="15"/>
      <c r="GP61" s="408"/>
      <c r="GQ61" s="408"/>
      <c r="GR61" s="409"/>
      <c r="GS61" s="15"/>
      <c r="GT61" s="408"/>
      <c r="GU61" s="408"/>
      <c r="GV61" s="409"/>
      <c r="GW61" s="15"/>
      <c r="GX61" s="408"/>
      <c r="GY61" s="408"/>
      <c r="GZ61" s="409"/>
      <c r="HA61" s="15"/>
      <c r="HB61" s="408"/>
      <c r="HC61" s="408"/>
      <c r="HD61" s="409"/>
      <c r="HE61" s="15"/>
      <c r="HF61" s="408"/>
      <c r="HG61" s="408"/>
      <c r="HH61" s="409"/>
      <c r="HI61" s="15"/>
      <c r="HJ61" s="408"/>
      <c r="HK61" s="408"/>
      <c r="HL61" s="409"/>
      <c r="HM61" s="15"/>
      <c r="HN61" s="408"/>
      <c r="HO61" s="408"/>
      <c r="HP61" s="409"/>
      <c r="HQ61" s="15"/>
      <c r="HR61" s="408"/>
      <c r="HS61" s="408"/>
      <c r="HT61" s="409"/>
      <c r="HU61" s="15"/>
      <c r="HV61" s="408"/>
      <c r="HW61" s="408"/>
      <c r="HX61" s="409"/>
      <c r="HY61" s="15"/>
      <c r="HZ61" s="408"/>
      <c r="IA61" s="408"/>
      <c r="IB61" s="409"/>
      <c r="IC61" s="15"/>
      <c r="ID61" s="408"/>
      <c r="IE61" s="408"/>
      <c r="IF61" s="409"/>
      <c r="IG61" s="15"/>
      <c r="IH61" s="408"/>
      <c r="II61" s="408"/>
      <c r="IJ61" s="409"/>
      <c r="IK61" s="15"/>
      <c r="IL61" s="408"/>
      <c r="IM61" s="408"/>
      <c r="IN61" s="409"/>
      <c r="IO61" s="15"/>
      <c r="IP61" s="408"/>
      <c r="IQ61" s="408"/>
      <c r="IR61" s="409"/>
      <c r="IS61" s="15"/>
      <c r="IT61" s="408"/>
      <c r="IU61" s="408"/>
      <c r="IV61" s="409"/>
    </row>
    <row r="62" spans="1:256" s="13" customFormat="1" ht="15.75" x14ac:dyDescent="0.25">
      <c r="A62" s="37">
        <v>7400</v>
      </c>
      <c r="B62" s="618" t="s">
        <v>89</v>
      </c>
      <c r="C62" s="618"/>
      <c r="D62" s="618"/>
      <c r="E62" s="439">
        <v>0</v>
      </c>
      <c r="F62" s="440">
        <v>0</v>
      </c>
      <c r="G62" s="54" t="e">
        <f t="shared" si="3"/>
        <v>#DIV/0!</v>
      </c>
      <c r="H62" s="444"/>
      <c r="I62" s="14">
        <v>62</v>
      </c>
      <c r="J62" s="625"/>
      <c r="K62" s="625"/>
      <c r="L62" s="626"/>
      <c r="M62" s="15">
        <v>62</v>
      </c>
      <c r="N62" s="625"/>
      <c r="O62" s="625"/>
      <c r="P62" s="626"/>
      <c r="Q62" s="15">
        <v>62</v>
      </c>
      <c r="R62" s="625"/>
      <c r="S62" s="625"/>
      <c r="T62" s="626"/>
      <c r="U62" s="15">
        <v>62</v>
      </c>
      <c r="V62" s="625"/>
      <c r="W62" s="625"/>
      <c r="X62" s="626"/>
      <c r="Y62" s="15">
        <v>62</v>
      </c>
      <c r="Z62" s="625"/>
      <c r="AA62" s="625"/>
      <c r="AB62" s="626"/>
      <c r="AC62" s="15">
        <v>62</v>
      </c>
      <c r="AD62" s="625"/>
      <c r="AE62" s="625"/>
      <c r="AF62" s="626"/>
      <c r="AG62" s="15">
        <v>62</v>
      </c>
      <c r="AH62" s="625"/>
      <c r="AI62" s="625"/>
      <c r="AJ62" s="626"/>
      <c r="AK62" s="15">
        <v>62</v>
      </c>
      <c r="AL62" s="625"/>
      <c r="AM62" s="625"/>
      <c r="AN62" s="626"/>
      <c r="AO62" s="15">
        <v>62</v>
      </c>
      <c r="AP62" s="625"/>
      <c r="AQ62" s="625"/>
      <c r="AR62" s="626"/>
      <c r="AS62" s="15">
        <v>62</v>
      </c>
      <c r="AT62" s="625"/>
      <c r="AU62" s="625"/>
      <c r="AV62" s="626"/>
      <c r="AW62" s="15">
        <v>62</v>
      </c>
      <c r="AX62" s="625"/>
      <c r="AY62" s="625"/>
      <c r="AZ62" s="626"/>
      <c r="BA62" s="15">
        <v>62</v>
      </c>
      <c r="BB62" s="625"/>
      <c r="BC62" s="625"/>
      <c r="BD62" s="626"/>
      <c r="BE62" s="15">
        <v>62</v>
      </c>
      <c r="BF62" s="625"/>
      <c r="BG62" s="625"/>
      <c r="BH62" s="626"/>
      <c r="BI62" s="15">
        <v>62</v>
      </c>
      <c r="BJ62" s="625"/>
      <c r="BK62" s="625"/>
      <c r="BL62" s="626"/>
      <c r="BM62" s="15">
        <v>62</v>
      </c>
      <c r="BN62" s="625"/>
      <c r="BO62" s="625"/>
      <c r="BP62" s="626"/>
      <c r="BQ62" s="15">
        <v>62</v>
      </c>
      <c r="BR62" s="625"/>
      <c r="BS62" s="625"/>
      <c r="BT62" s="626"/>
      <c r="BU62" s="15">
        <v>62</v>
      </c>
      <c r="BV62" s="625"/>
      <c r="BW62" s="625"/>
      <c r="BX62" s="626"/>
      <c r="BY62" s="15">
        <v>62</v>
      </c>
      <c r="BZ62" s="625"/>
      <c r="CA62" s="625"/>
      <c r="CB62" s="626"/>
      <c r="CC62" s="15">
        <v>62</v>
      </c>
      <c r="CD62" s="625"/>
      <c r="CE62" s="625"/>
      <c r="CF62" s="626"/>
      <c r="CG62" s="15">
        <v>62</v>
      </c>
      <c r="CH62" s="625"/>
      <c r="CI62" s="625"/>
      <c r="CJ62" s="626"/>
      <c r="CK62" s="15">
        <v>62</v>
      </c>
      <c r="CL62" s="625"/>
      <c r="CM62" s="625"/>
      <c r="CN62" s="626"/>
      <c r="CO62" s="15">
        <v>62</v>
      </c>
      <c r="CP62" s="625"/>
      <c r="CQ62" s="625"/>
      <c r="CR62" s="626"/>
      <c r="CS62" s="15">
        <v>62</v>
      </c>
      <c r="CT62" s="625"/>
      <c r="CU62" s="625"/>
      <c r="CV62" s="626"/>
      <c r="CW62" s="15">
        <v>62</v>
      </c>
      <c r="CX62" s="625"/>
      <c r="CY62" s="625"/>
      <c r="CZ62" s="626"/>
      <c r="DA62" s="15">
        <v>62</v>
      </c>
      <c r="DB62" s="625"/>
      <c r="DC62" s="625"/>
      <c r="DD62" s="626"/>
      <c r="DE62" s="15">
        <v>62</v>
      </c>
      <c r="DF62" s="625"/>
      <c r="DG62" s="625"/>
      <c r="DH62" s="626"/>
      <c r="DI62" s="15">
        <v>62</v>
      </c>
      <c r="DJ62" s="625"/>
      <c r="DK62" s="625"/>
      <c r="DL62" s="626"/>
      <c r="DM62" s="15">
        <v>62</v>
      </c>
      <c r="DN62" s="625"/>
      <c r="DO62" s="625"/>
      <c r="DP62" s="626"/>
      <c r="DQ62" s="15">
        <v>62</v>
      </c>
      <c r="DR62" s="625"/>
      <c r="DS62" s="625"/>
      <c r="DT62" s="626"/>
      <c r="DU62" s="15">
        <v>62</v>
      </c>
      <c r="DV62" s="625"/>
      <c r="DW62" s="625"/>
      <c r="DX62" s="626"/>
      <c r="DY62" s="15">
        <v>62</v>
      </c>
      <c r="DZ62" s="625"/>
      <c r="EA62" s="625"/>
      <c r="EB62" s="626"/>
      <c r="EC62" s="15">
        <v>62</v>
      </c>
      <c r="ED62" s="625"/>
      <c r="EE62" s="625"/>
      <c r="EF62" s="626"/>
      <c r="EG62" s="15">
        <v>62</v>
      </c>
      <c r="EH62" s="625"/>
      <c r="EI62" s="625"/>
      <c r="EJ62" s="626"/>
      <c r="EK62" s="15">
        <v>62</v>
      </c>
      <c r="EL62" s="625"/>
      <c r="EM62" s="625"/>
      <c r="EN62" s="626"/>
      <c r="EO62" s="15">
        <v>62</v>
      </c>
      <c r="EP62" s="625"/>
      <c r="EQ62" s="625"/>
      <c r="ER62" s="626"/>
      <c r="ES62" s="15">
        <v>62</v>
      </c>
      <c r="ET62" s="625"/>
      <c r="EU62" s="625"/>
      <c r="EV62" s="626"/>
      <c r="EW62" s="15">
        <v>62</v>
      </c>
      <c r="EX62" s="625"/>
      <c r="EY62" s="625"/>
      <c r="EZ62" s="626"/>
      <c r="FA62" s="15">
        <v>62</v>
      </c>
      <c r="FB62" s="625"/>
      <c r="FC62" s="625"/>
      <c r="FD62" s="626"/>
      <c r="FE62" s="15">
        <v>62</v>
      </c>
      <c r="FF62" s="625"/>
      <c r="FG62" s="625"/>
      <c r="FH62" s="626"/>
      <c r="FI62" s="15">
        <v>62</v>
      </c>
      <c r="FJ62" s="625"/>
      <c r="FK62" s="625"/>
      <c r="FL62" s="626"/>
      <c r="FM62" s="15">
        <v>62</v>
      </c>
      <c r="FN62" s="625"/>
      <c r="FO62" s="625"/>
      <c r="FP62" s="626"/>
      <c r="FQ62" s="15">
        <v>62</v>
      </c>
      <c r="FR62" s="625"/>
      <c r="FS62" s="625"/>
      <c r="FT62" s="626"/>
      <c r="FU62" s="15">
        <v>62</v>
      </c>
      <c r="FV62" s="625"/>
      <c r="FW62" s="625"/>
      <c r="FX62" s="626"/>
      <c r="FY62" s="15">
        <v>62</v>
      </c>
      <c r="FZ62" s="625"/>
      <c r="GA62" s="625"/>
      <c r="GB62" s="626"/>
      <c r="GC62" s="15">
        <v>62</v>
      </c>
      <c r="GD62" s="625"/>
      <c r="GE62" s="625"/>
      <c r="GF62" s="626"/>
      <c r="GG62" s="15">
        <v>62</v>
      </c>
      <c r="GH62" s="625"/>
      <c r="GI62" s="625"/>
      <c r="GJ62" s="626"/>
      <c r="GK62" s="15">
        <v>62</v>
      </c>
      <c r="GL62" s="625"/>
      <c r="GM62" s="625"/>
      <c r="GN62" s="626"/>
      <c r="GO62" s="15">
        <v>62</v>
      </c>
      <c r="GP62" s="625"/>
      <c r="GQ62" s="625"/>
      <c r="GR62" s="626"/>
      <c r="GS62" s="15">
        <v>62</v>
      </c>
      <c r="GT62" s="625"/>
      <c r="GU62" s="625"/>
      <c r="GV62" s="626"/>
      <c r="GW62" s="15">
        <v>62</v>
      </c>
      <c r="GX62" s="625"/>
      <c r="GY62" s="625"/>
      <c r="GZ62" s="626"/>
      <c r="HA62" s="15">
        <v>62</v>
      </c>
      <c r="HB62" s="625"/>
      <c r="HC62" s="625"/>
      <c r="HD62" s="626"/>
      <c r="HE62" s="15">
        <v>62</v>
      </c>
      <c r="HF62" s="625"/>
      <c r="HG62" s="625"/>
      <c r="HH62" s="626"/>
      <c r="HI62" s="15">
        <v>62</v>
      </c>
      <c r="HJ62" s="625"/>
      <c r="HK62" s="625"/>
      <c r="HL62" s="626"/>
      <c r="HM62" s="15">
        <v>62</v>
      </c>
      <c r="HN62" s="625"/>
      <c r="HO62" s="625"/>
      <c r="HP62" s="626"/>
      <c r="HQ62" s="15">
        <v>62</v>
      </c>
      <c r="HR62" s="625"/>
      <c r="HS62" s="625"/>
      <c r="HT62" s="626"/>
      <c r="HU62" s="15">
        <v>62</v>
      </c>
      <c r="HV62" s="625"/>
      <c r="HW62" s="625"/>
      <c r="HX62" s="626"/>
      <c r="HY62" s="15">
        <v>62</v>
      </c>
      <c r="HZ62" s="625"/>
      <c r="IA62" s="625"/>
      <c r="IB62" s="626"/>
      <c r="IC62" s="15">
        <v>62</v>
      </c>
      <c r="ID62" s="625"/>
      <c r="IE62" s="625"/>
      <c r="IF62" s="626"/>
      <c r="IG62" s="15">
        <v>62</v>
      </c>
      <c r="IH62" s="625"/>
      <c r="II62" s="625"/>
      <c r="IJ62" s="626"/>
      <c r="IK62" s="15">
        <v>62</v>
      </c>
      <c r="IL62" s="625"/>
      <c r="IM62" s="625"/>
      <c r="IN62" s="626"/>
      <c r="IO62" s="15">
        <v>62</v>
      </c>
      <c r="IP62" s="625"/>
      <c r="IQ62" s="625"/>
      <c r="IR62" s="626"/>
      <c r="IS62" s="15">
        <v>62</v>
      </c>
      <c r="IT62" s="625"/>
      <c r="IU62" s="625"/>
      <c r="IV62" s="626"/>
    </row>
    <row r="63" spans="1:256" s="13" customFormat="1" ht="15" customHeight="1" x14ac:dyDescent="0.25">
      <c r="A63" s="37">
        <v>7500</v>
      </c>
      <c r="B63" s="618" t="s">
        <v>90</v>
      </c>
      <c r="C63" s="618"/>
      <c r="D63" s="618"/>
      <c r="E63" s="439">
        <v>0</v>
      </c>
      <c r="F63" s="440">
        <v>0</v>
      </c>
      <c r="G63" s="54" t="e">
        <f t="shared" si="3"/>
        <v>#DIV/0!</v>
      </c>
    </row>
    <row r="64" spans="1:256" s="13" customFormat="1" ht="15" customHeight="1" x14ac:dyDescent="0.25">
      <c r="A64" s="37">
        <v>7600</v>
      </c>
      <c r="B64" s="618" t="s">
        <v>91</v>
      </c>
      <c r="C64" s="618"/>
      <c r="D64" s="618"/>
      <c r="E64" s="439">
        <v>0</v>
      </c>
      <c r="F64" s="440">
        <v>0</v>
      </c>
      <c r="G64" s="54" t="e">
        <f t="shared" si="3"/>
        <v>#DIV/0!</v>
      </c>
    </row>
    <row r="65" spans="1:8" s="13" customFormat="1" ht="15" customHeight="1" x14ac:dyDescent="0.25">
      <c r="A65" s="37">
        <v>7900</v>
      </c>
      <c r="B65" s="618" t="s">
        <v>92</v>
      </c>
      <c r="C65" s="618"/>
      <c r="D65" s="618"/>
      <c r="E65" s="439">
        <v>0</v>
      </c>
      <c r="F65" s="440">
        <v>0</v>
      </c>
      <c r="G65" s="54" t="e">
        <f t="shared" si="3"/>
        <v>#DIV/0!</v>
      </c>
    </row>
    <row r="66" spans="1:8" s="13" customFormat="1" ht="15.75" customHeight="1" x14ac:dyDescent="0.25">
      <c r="A66" s="441">
        <v>8000</v>
      </c>
      <c r="B66" s="624" t="s">
        <v>21</v>
      </c>
      <c r="C66" s="624"/>
      <c r="D66" s="624"/>
      <c r="E66" s="445">
        <v>0</v>
      </c>
      <c r="F66" s="442">
        <f>'[1]PRESUP.EGRESOS FUENTE FINANCIAM'!M381</f>
        <v>0</v>
      </c>
      <c r="G66" s="443" t="e">
        <f t="shared" si="3"/>
        <v>#DIV/0!</v>
      </c>
    </row>
    <row r="67" spans="1:8" s="13" customFormat="1" ht="15.75" x14ac:dyDescent="0.25">
      <c r="A67" s="441">
        <v>9000</v>
      </c>
      <c r="B67" s="624" t="s">
        <v>93</v>
      </c>
      <c r="C67" s="624"/>
      <c r="D67" s="624"/>
      <c r="E67" s="442">
        <f>SUM(E68:E74)</f>
        <v>8160049</v>
      </c>
      <c r="F67" s="442">
        <f>SUM(F68:F74)</f>
        <v>4930000</v>
      </c>
      <c r="G67" s="443">
        <f t="shared" si="3"/>
        <v>-0.39583696127314927</v>
      </c>
    </row>
    <row r="68" spans="1:8" s="13" customFormat="1" ht="15.75" x14ac:dyDescent="0.25">
      <c r="A68" s="37">
        <v>9100</v>
      </c>
      <c r="B68" s="618" t="s">
        <v>94</v>
      </c>
      <c r="C68" s="618"/>
      <c r="D68" s="618"/>
      <c r="E68" s="439">
        <v>3493341</v>
      </c>
      <c r="F68" s="440">
        <v>630000</v>
      </c>
      <c r="G68" s="54">
        <f t="shared" si="3"/>
        <v>-0.8196568843408073</v>
      </c>
    </row>
    <row r="69" spans="1:8" s="13" customFormat="1" ht="15.75" x14ac:dyDescent="0.25">
      <c r="A69" s="37">
        <v>9200</v>
      </c>
      <c r="B69" s="618" t="s">
        <v>95</v>
      </c>
      <c r="C69" s="618"/>
      <c r="D69" s="618"/>
      <c r="E69" s="439">
        <v>4666708</v>
      </c>
      <c r="F69" s="440">
        <v>3650000</v>
      </c>
      <c r="G69" s="54">
        <f t="shared" si="3"/>
        <v>-0.21786407034680555</v>
      </c>
    </row>
    <row r="70" spans="1:8" s="13" customFormat="1" ht="15.75" x14ac:dyDescent="0.25">
      <c r="A70" s="37">
        <v>9300</v>
      </c>
      <c r="B70" s="618" t="s">
        <v>96</v>
      </c>
      <c r="C70" s="618"/>
      <c r="D70" s="618"/>
      <c r="E70" s="439">
        <v>0</v>
      </c>
      <c r="F70" s="440">
        <v>0</v>
      </c>
      <c r="G70" s="54" t="e">
        <f t="shared" si="3"/>
        <v>#DIV/0!</v>
      </c>
    </row>
    <row r="71" spans="1:8" s="13" customFormat="1" ht="15.75" x14ac:dyDescent="0.25">
      <c r="A71" s="37">
        <v>9400</v>
      </c>
      <c r="B71" s="618" t="s">
        <v>97</v>
      </c>
      <c r="C71" s="618"/>
      <c r="D71" s="618"/>
      <c r="E71" s="439">
        <v>0</v>
      </c>
      <c r="F71" s="440">
        <v>0</v>
      </c>
      <c r="G71" s="54" t="e">
        <f t="shared" si="3"/>
        <v>#DIV/0!</v>
      </c>
    </row>
    <row r="72" spans="1:8" s="13" customFormat="1" ht="15.75" x14ac:dyDescent="0.25">
      <c r="A72" s="37">
        <v>9500</v>
      </c>
      <c r="B72" s="618" t="s">
        <v>98</v>
      </c>
      <c r="C72" s="618"/>
      <c r="D72" s="618"/>
      <c r="E72" s="439">
        <v>0</v>
      </c>
      <c r="F72" s="440">
        <v>0</v>
      </c>
      <c r="G72" s="54" t="e">
        <f t="shared" si="3"/>
        <v>#DIV/0!</v>
      </c>
    </row>
    <row r="73" spans="1:8" s="13" customFormat="1" ht="15.75" x14ac:dyDescent="0.25">
      <c r="A73" s="37">
        <v>9600</v>
      </c>
      <c r="B73" s="618" t="s">
        <v>861</v>
      </c>
      <c r="C73" s="618"/>
      <c r="D73" s="618"/>
      <c r="E73" s="439">
        <v>0</v>
      </c>
      <c r="F73" s="440">
        <v>0</v>
      </c>
      <c r="G73" s="54" t="e">
        <f>F73/E73-1</f>
        <v>#DIV/0!</v>
      </c>
    </row>
    <row r="74" spans="1:8" s="13" customFormat="1" ht="15.75" x14ac:dyDescent="0.25">
      <c r="A74" s="50">
        <v>9900</v>
      </c>
      <c r="B74" s="619" t="s">
        <v>99</v>
      </c>
      <c r="C74" s="619"/>
      <c r="D74" s="619"/>
      <c r="E74" s="439">
        <v>0</v>
      </c>
      <c r="F74" s="440">
        <v>650000</v>
      </c>
      <c r="G74" s="54" t="e">
        <f t="shared" si="3"/>
        <v>#DIV/0!</v>
      </c>
    </row>
    <row r="75" spans="1:8" s="13" customFormat="1" ht="15.75" x14ac:dyDescent="0.25">
      <c r="A75" s="620" t="s">
        <v>548</v>
      </c>
      <c r="B75" s="621"/>
      <c r="C75" s="621"/>
      <c r="D75" s="621"/>
      <c r="E75" s="446">
        <f>E6+E14+E24+E34+E44+E54+E58+E66+E67</f>
        <v>114463727</v>
      </c>
      <c r="F75" s="446">
        <f>F6+F14+F24+F34+F44+F54+F58+F66+F67</f>
        <v>114897372</v>
      </c>
      <c r="G75" s="447">
        <f>F75/E75-1</f>
        <v>3.7884927510702937E-3</v>
      </c>
    </row>
    <row r="76" spans="1:8" ht="30.75" customHeight="1" x14ac:dyDescent="0.25">
      <c r="A76" s="622" t="s">
        <v>866</v>
      </c>
      <c r="B76" s="622"/>
      <c r="C76" s="622"/>
      <c r="D76" s="622"/>
    </row>
    <row r="77" spans="1:8" ht="18" customHeight="1" x14ac:dyDescent="0.25">
      <c r="A77" s="623"/>
      <c r="B77" s="623"/>
      <c r="C77" s="623"/>
      <c r="D77" s="623"/>
      <c r="E77" s="19"/>
      <c r="F77" s="19"/>
      <c r="G77" s="19"/>
      <c r="H77" s="19"/>
    </row>
    <row r="78" spans="1:8" ht="32.1" customHeight="1" x14ac:dyDescent="0.25">
      <c r="A78" s="448" t="s">
        <v>100</v>
      </c>
      <c r="B78" s="449" t="s">
        <v>3</v>
      </c>
      <c r="C78" s="450" t="s">
        <v>851</v>
      </c>
      <c r="D78" s="451" t="s">
        <v>28</v>
      </c>
      <c r="E78" s="20"/>
      <c r="F78" s="20"/>
      <c r="G78" s="20"/>
      <c r="H78" s="20"/>
    </row>
    <row r="79" spans="1:8" ht="32.1" customHeight="1" x14ac:dyDescent="0.25">
      <c r="A79" s="5">
        <v>1</v>
      </c>
      <c r="B79" s="6" t="s">
        <v>101</v>
      </c>
      <c r="C79" s="21">
        <f>(F6+F14+F24+F34)-F39</f>
        <v>86137782</v>
      </c>
      <c r="D79" s="452">
        <f>C79/C84</f>
        <v>0.74969323058146187</v>
      </c>
    </row>
    <row r="80" spans="1:8" ht="32.1" customHeight="1" x14ac:dyDescent="0.25">
      <c r="A80" s="5">
        <v>2</v>
      </c>
      <c r="B80" s="6" t="s">
        <v>102</v>
      </c>
      <c r="C80" s="21">
        <f>F44+F54+F58</f>
        <v>23379590</v>
      </c>
      <c r="D80" s="452">
        <f>C80/C84</f>
        <v>0.20348237381791465</v>
      </c>
    </row>
    <row r="81" spans="1:256" ht="32.1" customHeight="1" x14ac:dyDescent="0.25">
      <c r="A81" s="5">
        <v>3</v>
      </c>
      <c r="B81" s="6" t="s">
        <v>103</v>
      </c>
      <c r="C81" s="21">
        <f>F67</f>
        <v>4930000</v>
      </c>
      <c r="D81" s="452">
        <f>C81/C84</f>
        <v>4.2907856935143825E-2</v>
      </c>
    </row>
    <row r="82" spans="1:256" ht="32.1" customHeight="1" x14ac:dyDescent="0.25">
      <c r="A82" s="5">
        <v>4</v>
      </c>
      <c r="B82" s="6" t="s">
        <v>136</v>
      </c>
      <c r="C82" s="21">
        <f>F39</f>
        <v>450000</v>
      </c>
      <c r="D82" s="107">
        <f>C82/C84</f>
        <v>3.9165386654796599E-3</v>
      </c>
    </row>
    <row r="83" spans="1:256" ht="32.1" customHeight="1" x14ac:dyDescent="0.25">
      <c r="A83" s="5">
        <v>5</v>
      </c>
      <c r="B83" s="6" t="s">
        <v>124</v>
      </c>
      <c r="C83" s="21">
        <f>F66</f>
        <v>0</v>
      </c>
      <c r="D83" s="107">
        <f>C83/C84</f>
        <v>0</v>
      </c>
    </row>
    <row r="84" spans="1:256" ht="32.1" customHeight="1" x14ac:dyDescent="0.25">
      <c r="A84" s="453"/>
      <c r="B84" s="454" t="s">
        <v>850</v>
      </c>
      <c r="C84" s="455">
        <f>SUM(C79:C83)</f>
        <v>114897372</v>
      </c>
      <c r="D84" s="456">
        <f>SUM(D79:D83)</f>
        <v>1</v>
      </c>
    </row>
    <row r="85" spans="1:256" ht="24.75" customHeight="1" x14ac:dyDescent="0.25">
      <c r="A85" s="617" t="s">
        <v>1157</v>
      </c>
      <c r="B85" s="617"/>
      <c r="C85" s="617"/>
      <c r="D85" s="617"/>
      <c r="E85" s="19"/>
      <c r="F85" s="19"/>
      <c r="G85" s="19"/>
      <c r="H85" s="19"/>
    </row>
    <row r="86" spans="1:256" ht="12" customHeight="1" x14ac:dyDescent="0.25">
      <c r="A86" s="457"/>
      <c r="B86" s="457"/>
      <c r="C86" s="457"/>
      <c r="D86" s="457"/>
      <c r="E86" s="457"/>
      <c r="F86" s="457"/>
      <c r="G86" s="457"/>
      <c r="H86" s="457"/>
    </row>
    <row r="87" spans="1:256" ht="32.1" customHeight="1" x14ac:dyDescent="0.25">
      <c r="A87" s="458" t="s">
        <v>30</v>
      </c>
      <c r="B87" s="458" t="s">
        <v>3</v>
      </c>
      <c r="C87" s="459" t="s">
        <v>851</v>
      </c>
      <c r="D87" s="460" t="s">
        <v>28</v>
      </c>
      <c r="E87" s="20"/>
      <c r="F87" s="20"/>
      <c r="G87" s="20"/>
      <c r="H87" s="20"/>
    </row>
    <row r="88" spans="1:256" ht="32.1" customHeight="1" x14ac:dyDescent="0.25">
      <c r="A88" s="5">
        <v>100</v>
      </c>
      <c r="B88" s="9" t="s">
        <v>846</v>
      </c>
      <c r="C88" s="461">
        <f>'PRESUP.EGRESOS FUENTE FINANCIAM'!$C$434</f>
        <v>26588113</v>
      </c>
      <c r="D88" s="452">
        <f>C88/C94</f>
        <v>0.24793837062361682</v>
      </c>
    </row>
    <row r="89" spans="1:256" ht="32.1" customHeight="1" x14ac:dyDescent="0.25">
      <c r="A89" s="5">
        <v>200</v>
      </c>
      <c r="B89" s="9" t="s">
        <v>31</v>
      </c>
      <c r="C89" s="461">
        <f>'PRESUP.EGRESOS FUENTE FINANCIAM'!$D$434</f>
        <v>0</v>
      </c>
      <c r="D89" s="452">
        <f>C89/C94</f>
        <v>0</v>
      </c>
    </row>
    <row r="90" spans="1:256" ht="32.1" customHeight="1" x14ac:dyDescent="0.25">
      <c r="A90" s="5">
        <v>400</v>
      </c>
      <c r="B90" s="9" t="s">
        <v>32</v>
      </c>
      <c r="C90" s="461">
        <f>'PRESUP.EGRESOS FUENTE FINANCIAM'!$E$434</f>
        <v>0</v>
      </c>
      <c r="D90" s="452">
        <f>C90/C94</f>
        <v>0</v>
      </c>
    </row>
    <row r="91" spans="1:256" ht="32.1" customHeight="1" x14ac:dyDescent="0.25">
      <c r="A91" s="5">
        <v>500</v>
      </c>
      <c r="B91" s="9" t="s">
        <v>33</v>
      </c>
      <c r="C91" s="461">
        <f>'PRESUP.EGRESOS FUENTE FINANCIAM'!F434+'PRESUP.EGRESOS FUENTE FINANCIAM'!G434+'PRESUP.EGRESOS FUENTE FINANCIAM'!L434+'PRESUP.EGRESOS FUENTE FINANCIAM'!M434</f>
        <v>79448669</v>
      </c>
      <c r="D91" s="452">
        <f>C91/C94</f>
        <v>0.74087143905530473</v>
      </c>
    </row>
    <row r="92" spans="1:256" ht="32.1" customHeight="1" x14ac:dyDescent="0.25">
      <c r="A92" s="5">
        <v>600</v>
      </c>
      <c r="B92" s="9" t="s">
        <v>1097</v>
      </c>
      <c r="C92" s="461">
        <f>'PRESUP.EGRESOS FUENTE FINANCIAM'!H434+'PRESUP.EGRESOS FUENTE FINANCIAM'!I434</f>
        <v>1200000</v>
      </c>
      <c r="D92" s="452">
        <f>C92/C94</f>
        <v>1.1190190321078453E-2</v>
      </c>
    </row>
    <row r="93" spans="1:256" ht="32.1" customHeight="1" x14ac:dyDescent="0.25">
      <c r="A93" s="5">
        <v>700</v>
      </c>
      <c r="B93" s="9" t="s">
        <v>1050</v>
      </c>
      <c r="C93" s="461">
        <f>'PRESUP.EGRESOS FUENTE FINANCIAM'!J434</f>
        <v>0</v>
      </c>
      <c r="D93" s="452">
        <f>C93/C94</f>
        <v>0</v>
      </c>
    </row>
    <row r="94" spans="1:256" ht="32.1" customHeight="1" x14ac:dyDescent="0.25">
      <c r="A94" s="448"/>
      <c r="B94" s="454" t="s">
        <v>850</v>
      </c>
      <c r="C94" s="455">
        <f>SUM(C88:C93)</f>
        <v>107236782</v>
      </c>
      <c r="D94" s="462">
        <f>SUM(D88:D92)</f>
        <v>1</v>
      </c>
      <c r="E94" s="463"/>
    </row>
    <row r="95" spans="1:256" ht="18" customHeight="1" x14ac:dyDescent="0.25"/>
    <row r="96" spans="1:256"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row>
    <row r="97" spans="2:256"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row>
    <row r="98" spans="2:256"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row>
    <row r="99" spans="2:256"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row>
    <row r="100" spans="2:256"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row>
    <row r="101" spans="2:256"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row>
    <row r="102" spans="2:256"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row>
    <row r="103" spans="2:256"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row>
    <row r="104" spans="2:256"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row>
    <row r="105" spans="2:256"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row>
    <row r="106" spans="2:256"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row>
    <row r="107" spans="2:256"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row>
    <row r="108" spans="2:256"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row>
    <row r="109" spans="2:256"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row>
    <row r="110" spans="2:256"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row>
    <row r="111" spans="2:256"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row>
    <row r="112" spans="2:256"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row>
    <row r="113" spans="2:256"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row>
    <row r="114" spans="2:256"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row>
    <row r="115" spans="2:256"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row>
    <row r="116" spans="2:256"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row>
    <row r="117" spans="2:256"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row>
    <row r="118" spans="2:256"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row>
    <row r="119" spans="2:256"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row>
    <row r="120" spans="2:256"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row>
    <row r="121" spans="2:256"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row>
    <row r="122" spans="2:256"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row>
    <row r="123" spans="2:256"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row>
    <row r="124" spans="2:256"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row>
    <row r="125" spans="2:256"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row>
    <row r="126" spans="2:256"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row>
    <row r="127" spans="2:256"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row>
    <row r="128" spans="2:256"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row>
    <row r="129" spans="2:256"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row>
    <row r="130" spans="2:256"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row>
    <row r="131" spans="2:256"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row>
    <row r="132" spans="2:256"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row>
    <row r="133" spans="2:256"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row>
    <row r="134" spans="2:256"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row>
    <row r="135" spans="2:256"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row>
    <row r="136" spans="2:256"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row>
    <row r="137" spans="2:256"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row>
    <row r="138" spans="2:256"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row>
    <row r="139" spans="2:256"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row>
    <row r="140" spans="2:256"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row>
    <row r="141" spans="2:256"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row>
    <row r="142" spans="2:256"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row>
    <row r="143" spans="2:256"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row>
    <row r="144" spans="2:256"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row>
    <row r="145" spans="2:256"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row>
    <row r="146" spans="2:256"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row>
    <row r="147" spans="2:256"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row>
    <row r="148" spans="2:256"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row>
    <row r="149" spans="2:256"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row>
    <row r="150" spans="2:256"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row>
    <row r="151" spans="2:256"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row>
    <row r="152" spans="2:256"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row>
    <row r="153" spans="2:256"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row>
    <row r="154" spans="2:256"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row>
    <row r="155" spans="2:256"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row>
    <row r="156" spans="2:256"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row>
    <row r="157" spans="2:256"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row>
    <row r="158" spans="2:256"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row>
    <row r="159" spans="2:256"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row>
    <row r="160" spans="2:256"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row>
    <row r="161" spans="2:256"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row>
    <row r="162" spans="2:256"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row>
    <row r="163" spans="2:256"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2:256"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2:256"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row>
    <row r="166" spans="2:256"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row>
    <row r="167" spans="2:256"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row>
    <row r="168" spans="2:256"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row>
    <row r="169" spans="2:256"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row>
    <row r="170" spans="2:256"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row>
    <row r="171" spans="2:256"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row>
    <row r="172" spans="2:256"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row>
    <row r="173" spans="2:256"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row>
    <row r="174" spans="2:256"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row>
    <row r="175" spans="2:256"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row>
    <row r="176" spans="2:256"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row>
    <row r="177" spans="2:256"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row>
    <row r="178" spans="2:256"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row>
    <row r="179" spans="2:256"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row>
    <row r="180" spans="2:256"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row>
    <row r="181" spans="2:256"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row>
    <row r="182" spans="2:256"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row>
    <row r="183" spans="2:256"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row>
    <row r="184" spans="2:256"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row>
    <row r="185" spans="2:256"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row>
    <row r="186" spans="2:256"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row>
    <row r="187" spans="2:256"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row>
    <row r="188" spans="2:256"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row>
    <row r="189" spans="2:256"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row>
    <row r="190" spans="2:256"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row>
    <row r="191" spans="2:256"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row>
    <row r="192" spans="2:256"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row>
    <row r="193" spans="2:256"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row>
    <row r="194" spans="2:256"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row>
    <row r="195" spans="2:256" s="20" customFormat="1" x14ac:dyDescent="0.25">
      <c r="B195" s="18"/>
      <c r="C195" s="22"/>
      <c r="D195" s="23"/>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c r="FV195" s="18"/>
      <c r="FW195" s="18"/>
      <c r="FX195" s="18"/>
      <c r="FY195" s="18"/>
      <c r="FZ195" s="18"/>
      <c r="GA195" s="18"/>
      <c r="GB195" s="18"/>
      <c r="GC195" s="18"/>
      <c r="GD195" s="18"/>
      <c r="GE195" s="18"/>
      <c r="GF195" s="18"/>
      <c r="GG195" s="18"/>
      <c r="GH195" s="18"/>
      <c r="GI195" s="18"/>
      <c r="GJ195" s="18"/>
      <c r="GK195" s="18"/>
      <c r="GL195" s="18"/>
      <c r="GM195" s="18"/>
      <c r="GN195" s="18"/>
      <c r="GO195" s="18"/>
      <c r="GP195" s="18"/>
      <c r="GQ195" s="18"/>
      <c r="GR195" s="18"/>
      <c r="GS195" s="18"/>
      <c r="GT195" s="18"/>
      <c r="GU195" s="18"/>
      <c r="GV195" s="18"/>
      <c r="GW195" s="18"/>
      <c r="GX195" s="18"/>
      <c r="GY195" s="18"/>
      <c r="GZ195" s="18"/>
      <c r="HA195" s="18"/>
      <c r="HB195" s="18"/>
      <c r="HC195" s="18"/>
      <c r="HD195" s="18"/>
      <c r="HE195" s="18"/>
      <c r="HF195" s="18"/>
      <c r="HG195" s="18"/>
      <c r="HH195" s="18"/>
      <c r="HI195" s="18"/>
      <c r="HJ195" s="18"/>
      <c r="HK195" s="18"/>
      <c r="HL195" s="18"/>
      <c r="HM195" s="18"/>
      <c r="HN195" s="18"/>
      <c r="HO195" s="18"/>
      <c r="HP195" s="18"/>
      <c r="HQ195" s="18"/>
      <c r="HR195" s="18"/>
      <c r="HS195" s="18"/>
      <c r="HT195" s="18"/>
      <c r="HU195" s="18"/>
      <c r="HV195" s="18"/>
      <c r="HW195" s="18"/>
      <c r="HX195" s="18"/>
      <c r="HY195" s="18"/>
      <c r="HZ195" s="18"/>
      <c r="IA195" s="18"/>
      <c r="IB195" s="18"/>
      <c r="IC195" s="18"/>
      <c r="ID195" s="18"/>
      <c r="IE195" s="18"/>
      <c r="IF195" s="18"/>
      <c r="IG195" s="18"/>
      <c r="IH195" s="18"/>
      <c r="II195" s="18"/>
      <c r="IJ195" s="18"/>
      <c r="IK195" s="18"/>
      <c r="IL195" s="18"/>
      <c r="IM195" s="18"/>
      <c r="IN195" s="18"/>
      <c r="IO195" s="18"/>
      <c r="IP195" s="18"/>
      <c r="IQ195" s="18"/>
      <c r="IR195" s="18"/>
      <c r="IS195" s="18"/>
      <c r="IT195" s="18"/>
      <c r="IU195" s="18"/>
      <c r="IV195" s="18"/>
    </row>
    <row r="196" spans="2:256" s="20" customFormat="1" x14ac:dyDescent="0.25">
      <c r="B196" s="18"/>
      <c r="C196" s="22"/>
      <c r="D196" s="23"/>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c r="FV196" s="18"/>
      <c r="FW196" s="18"/>
      <c r="FX196" s="18"/>
      <c r="FY196" s="18"/>
      <c r="FZ196" s="18"/>
      <c r="GA196" s="18"/>
      <c r="GB196" s="18"/>
      <c r="GC196" s="18"/>
      <c r="GD196" s="18"/>
      <c r="GE196" s="18"/>
      <c r="GF196" s="18"/>
      <c r="GG196" s="18"/>
      <c r="GH196" s="18"/>
      <c r="GI196" s="18"/>
      <c r="GJ196" s="18"/>
      <c r="GK196" s="18"/>
      <c r="GL196" s="18"/>
      <c r="GM196" s="18"/>
      <c r="GN196" s="18"/>
      <c r="GO196" s="18"/>
      <c r="GP196" s="18"/>
      <c r="GQ196" s="18"/>
      <c r="GR196" s="18"/>
      <c r="GS196" s="18"/>
      <c r="GT196" s="18"/>
      <c r="GU196" s="18"/>
      <c r="GV196" s="18"/>
      <c r="GW196" s="18"/>
      <c r="GX196" s="18"/>
      <c r="GY196" s="18"/>
      <c r="GZ196" s="18"/>
      <c r="HA196" s="18"/>
      <c r="HB196" s="18"/>
      <c r="HC196" s="18"/>
      <c r="HD196" s="18"/>
      <c r="HE196" s="18"/>
      <c r="HF196" s="18"/>
      <c r="HG196" s="18"/>
      <c r="HH196" s="18"/>
      <c r="HI196" s="18"/>
      <c r="HJ196" s="18"/>
      <c r="HK196" s="18"/>
      <c r="HL196" s="18"/>
      <c r="HM196" s="18"/>
      <c r="HN196" s="18"/>
      <c r="HO196" s="18"/>
      <c r="HP196" s="18"/>
      <c r="HQ196" s="18"/>
      <c r="HR196" s="18"/>
      <c r="HS196" s="18"/>
      <c r="HT196" s="18"/>
      <c r="HU196" s="18"/>
      <c r="HV196" s="18"/>
      <c r="HW196" s="18"/>
      <c r="HX196" s="18"/>
      <c r="HY196" s="18"/>
      <c r="HZ196" s="18"/>
      <c r="IA196" s="18"/>
      <c r="IB196" s="18"/>
      <c r="IC196" s="18"/>
      <c r="ID196" s="18"/>
      <c r="IE196" s="18"/>
      <c r="IF196" s="18"/>
      <c r="IG196" s="18"/>
      <c r="IH196" s="18"/>
      <c r="II196" s="18"/>
      <c r="IJ196" s="18"/>
      <c r="IK196" s="18"/>
      <c r="IL196" s="18"/>
      <c r="IM196" s="18"/>
      <c r="IN196" s="18"/>
      <c r="IO196" s="18"/>
      <c r="IP196" s="18"/>
      <c r="IQ196" s="18"/>
      <c r="IR196" s="18"/>
      <c r="IS196" s="18"/>
      <c r="IT196" s="18"/>
      <c r="IU196" s="18"/>
      <c r="IV196" s="18"/>
    </row>
    <row r="197" spans="2:256" s="20" customFormat="1" x14ac:dyDescent="0.25">
      <c r="B197" s="18"/>
      <c r="C197" s="22"/>
      <c r="D197" s="23"/>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c r="FV197" s="18"/>
      <c r="FW197" s="18"/>
      <c r="FX197" s="18"/>
      <c r="FY197" s="18"/>
      <c r="FZ197" s="18"/>
      <c r="GA197" s="18"/>
      <c r="GB197" s="18"/>
      <c r="GC197" s="18"/>
      <c r="GD197" s="18"/>
      <c r="GE197" s="18"/>
      <c r="GF197" s="18"/>
      <c r="GG197" s="18"/>
      <c r="GH197" s="18"/>
      <c r="GI197" s="18"/>
      <c r="GJ197" s="18"/>
      <c r="GK197" s="18"/>
      <c r="GL197" s="18"/>
      <c r="GM197" s="18"/>
      <c r="GN197" s="18"/>
      <c r="GO197" s="18"/>
      <c r="GP197" s="18"/>
      <c r="GQ197" s="18"/>
      <c r="GR197" s="18"/>
      <c r="GS197" s="18"/>
      <c r="GT197" s="18"/>
      <c r="GU197" s="18"/>
      <c r="GV197" s="18"/>
      <c r="GW197" s="18"/>
      <c r="GX197" s="18"/>
      <c r="GY197" s="18"/>
      <c r="GZ197" s="18"/>
      <c r="HA197" s="18"/>
      <c r="HB197" s="18"/>
      <c r="HC197" s="18"/>
      <c r="HD197" s="18"/>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row>
    <row r="198" spans="2:256" s="20" customFormat="1" x14ac:dyDescent="0.25">
      <c r="B198" s="18"/>
      <c r="C198" s="22"/>
      <c r="D198" s="23"/>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c r="FV198" s="18"/>
      <c r="FW198" s="18"/>
      <c r="FX198" s="18"/>
      <c r="FY198" s="18"/>
      <c r="FZ198" s="18"/>
      <c r="GA198" s="18"/>
      <c r="GB198" s="18"/>
      <c r="GC198" s="18"/>
      <c r="GD198" s="18"/>
      <c r="GE198" s="18"/>
      <c r="GF198" s="18"/>
      <c r="GG198" s="18"/>
      <c r="GH198" s="18"/>
      <c r="GI198" s="18"/>
      <c r="GJ198" s="18"/>
      <c r="GK198" s="18"/>
      <c r="GL198" s="18"/>
      <c r="GM198" s="18"/>
      <c r="GN198" s="18"/>
      <c r="GO198" s="18"/>
      <c r="GP198" s="18"/>
      <c r="GQ198" s="18"/>
      <c r="GR198" s="18"/>
      <c r="GS198" s="18"/>
      <c r="GT198" s="18"/>
      <c r="GU198" s="18"/>
      <c r="GV198" s="18"/>
      <c r="GW198" s="18"/>
      <c r="GX198" s="18"/>
      <c r="GY198" s="18"/>
      <c r="GZ198" s="18"/>
      <c r="HA198" s="18"/>
      <c r="HB198" s="18"/>
      <c r="HC198" s="18"/>
      <c r="HD198" s="18"/>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row>
    <row r="199" spans="2:256" s="20" customFormat="1" x14ac:dyDescent="0.25">
      <c r="B199" s="18"/>
      <c r="C199" s="22"/>
      <c r="D199" s="23"/>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c r="FD199" s="18"/>
      <c r="FE199" s="18"/>
      <c r="FF199" s="18"/>
      <c r="FG199" s="18"/>
      <c r="FH199" s="18"/>
      <c r="FI199" s="18"/>
      <c r="FJ199" s="18"/>
      <c r="FK199" s="18"/>
      <c r="FL199" s="18"/>
      <c r="FM199" s="18"/>
      <c r="FN199" s="18"/>
      <c r="FO199" s="18"/>
      <c r="FP199" s="18"/>
      <c r="FQ199" s="18"/>
      <c r="FR199" s="18"/>
      <c r="FS199" s="18"/>
      <c r="FT199" s="18"/>
      <c r="FU199" s="18"/>
      <c r="FV199" s="18"/>
      <c r="FW199" s="18"/>
      <c r="FX199" s="18"/>
      <c r="FY199" s="18"/>
      <c r="FZ199" s="18"/>
      <c r="GA199" s="18"/>
      <c r="GB199" s="18"/>
      <c r="GC199" s="18"/>
      <c r="GD199" s="18"/>
      <c r="GE199" s="18"/>
      <c r="GF199" s="18"/>
      <c r="GG199" s="18"/>
      <c r="GH199" s="18"/>
      <c r="GI199" s="18"/>
      <c r="GJ199" s="18"/>
      <c r="GK199" s="18"/>
      <c r="GL199" s="18"/>
      <c r="GM199" s="18"/>
      <c r="GN199" s="18"/>
      <c r="GO199" s="18"/>
      <c r="GP199" s="18"/>
      <c r="GQ199" s="18"/>
      <c r="GR199" s="18"/>
      <c r="GS199" s="18"/>
      <c r="GT199" s="18"/>
      <c r="GU199" s="18"/>
      <c r="GV199" s="18"/>
      <c r="GW199" s="18"/>
      <c r="GX199" s="18"/>
      <c r="GY199" s="18"/>
      <c r="GZ199" s="18"/>
      <c r="HA199" s="18"/>
      <c r="HB199" s="18"/>
      <c r="HC199" s="18"/>
      <c r="HD199" s="18"/>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row>
    <row r="200" spans="2:256" s="20" customFormat="1" x14ac:dyDescent="0.25">
      <c r="B200" s="18"/>
      <c r="C200" s="22"/>
      <c r="D200" s="23"/>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c r="FV200" s="18"/>
      <c r="FW200" s="18"/>
      <c r="FX200" s="18"/>
      <c r="FY200" s="18"/>
      <c r="FZ200" s="18"/>
      <c r="GA200" s="18"/>
      <c r="GB200" s="18"/>
      <c r="GC200" s="18"/>
      <c r="GD200" s="18"/>
      <c r="GE200" s="18"/>
      <c r="GF200" s="18"/>
      <c r="GG200" s="18"/>
      <c r="GH200" s="18"/>
      <c r="GI200" s="18"/>
      <c r="GJ200" s="18"/>
      <c r="GK200" s="18"/>
      <c r="GL200" s="18"/>
      <c r="GM200" s="18"/>
      <c r="GN200" s="18"/>
      <c r="GO200" s="18"/>
      <c r="GP200" s="18"/>
      <c r="GQ200" s="18"/>
      <c r="GR200" s="18"/>
      <c r="GS200" s="18"/>
      <c r="GT200" s="18"/>
      <c r="GU200" s="18"/>
      <c r="GV200" s="18"/>
      <c r="GW200" s="18"/>
      <c r="GX200" s="18"/>
      <c r="GY200" s="18"/>
      <c r="GZ200" s="18"/>
      <c r="HA200" s="18"/>
      <c r="HB200" s="18"/>
      <c r="HC200" s="18"/>
      <c r="HD200" s="18"/>
      <c r="HE200" s="18"/>
      <c r="HF200" s="18"/>
      <c r="HG200" s="18"/>
      <c r="HH200" s="18"/>
      <c r="HI200" s="18"/>
      <c r="HJ200" s="18"/>
      <c r="HK200" s="18"/>
      <c r="HL200" s="18"/>
      <c r="HM200" s="18"/>
      <c r="HN200" s="18"/>
      <c r="HO200" s="18"/>
      <c r="HP200" s="18"/>
      <c r="HQ200" s="18"/>
      <c r="HR200" s="18"/>
      <c r="HS200" s="18"/>
      <c r="HT200" s="18"/>
      <c r="HU200" s="18"/>
      <c r="HV200" s="18"/>
      <c r="HW200" s="18"/>
      <c r="HX200" s="18"/>
      <c r="HY200" s="18"/>
      <c r="HZ200" s="18"/>
      <c r="IA200" s="18"/>
      <c r="IB200" s="18"/>
      <c r="IC200" s="18"/>
      <c r="ID200" s="18"/>
      <c r="IE200" s="18"/>
      <c r="IF200" s="18"/>
      <c r="IG200" s="18"/>
      <c r="IH200" s="18"/>
      <c r="II200" s="18"/>
      <c r="IJ200" s="18"/>
      <c r="IK200" s="18"/>
      <c r="IL200" s="18"/>
      <c r="IM200" s="18"/>
      <c r="IN200" s="18"/>
      <c r="IO200" s="18"/>
      <c r="IP200" s="18"/>
      <c r="IQ200" s="18"/>
      <c r="IR200" s="18"/>
      <c r="IS200" s="18"/>
      <c r="IT200" s="18"/>
      <c r="IU200" s="18"/>
      <c r="IV200" s="18"/>
    </row>
    <row r="201" spans="2:256" s="20" customFormat="1" x14ac:dyDescent="0.25">
      <c r="B201" s="18"/>
      <c r="C201" s="22"/>
      <c r="D201" s="23"/>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c r="FV201" s="18"/>
      <c r="FW201" s="18"/>
      <c r="FX201" s="18"/>
      <c r="FY201" s="18"/>
      <c r="FZ201" s="18"/>
      <c r="GA201" s="18"/>
      <c r="GB201" s="18"/>
      <c r="GC201" s="18"/>
      <c r="GD201" s="18"/>
      <c r="GE201" s="18"/>
      <c r="GF201" s="18"/>
      <c r="GG201" s="18"/>
      <c r="GH201" s="18"/>
      <c r="GI201" s="18"/>
      <c r="GJ201" s="18"/>
      <c r="GK201" s="18"/>
      <c r="GL201" s="18"/>
      <c r="GM201" s="18"/>
      <c r="GN201" s="18"/>
      <c r="GO201" s="18"/>
      <c r="GP201" s="18"/>
      <c r="GQ201" s="18"/>
      <c r="GR201" s="18"/>
      <c r="GS201" s="18"/>
      <c r="GT201" s="18"/>
      <c r="GU201" s="18"/>
      <c r="GV201" s="18"/>
      <c r="GW201" s="18"/>
      <c r="GX201" s="18"/>
      <c r="GY201" s="18"/>
      <c r="GZ201" s="18"/>
      <c r="HA201" s="18"/>
      <c r="HB201" s="18"/>
      <c r="HC201" s="18"/>
      <c r="HD201" s="18"/>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row>
    <row r="202" spans="2:256" s="20" customFormat="1" x14ac:dyDescent="0.25">
      <c r="B202" s="18"/>
      <c r="C202" s="22"/>
      <c r="D202" s="23"/>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c r="FV202" s="18"/>
      <c r="FW202" s="18"/>
      <c r="FX202" s="18"/>
      <c r="FY202" s="18"/>
      <c r="FZ202" s="18"/>
      <c r="GA202" s="18"/>
      <c r="GB202" s="18"/>
      <c r="GC202" s="18"/>
      <c r="GD202" s="18"/>
      <c r="GE202" s="18"/>
      <c r="GF202" s="18"/>
      <c r="GG202" s="18"/>
      <c r="GH202" s="18"/>
      <c r="GI202" s="18"/>
      <c r="GJ202" s="18"/>
      <c r="GK202" s="18"/>
      <c r="GL202" s="18"/>
      <c r="GM202" s="18"/>
      <c r="GN202" s="18"/>
      <c r="GO202" s="18"/>
      <c r="GP202" s="18"/>
      <c r="GQ202" s="18"/>
      <c r="GR202" s="18"/>
      <c r="GS202" s="18"/>
      <c r="GT202" s="18"/>
      <c r="GU202" s="18"/>
      <c r="GV202" s="18"/>
      <c r="GW202" s="18"/>
      <c r="GX202" s="18"/>
      <c r="GY202" s="18"/>
      <c r="GZ202" s="18"/>
      <c r="HA202" s="18"/>
      <c r="HB202" s="18"/>
      <c r="HC202" s="18"/>
      <c r="HD202" s="18"/>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row>
    <row r="203" spans="2:256" s="20" customFormat="1" x14ac:dyDescent="0.25">
      <c r="B203" s="18"/>
      <c r="C203" s="22"/>
      <c r="D203" s="23"/>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c r="FV203" s="18"/>
      <c r="FW203" s="18"/>
      <c r="FX203" s="18"/>
      <c r="FY203" s="18"/>
      <c r="FZ203" s="18"/>
      <c r="GA203" s="18"/>
      <c r="GB203" s="18"/>
      <c r="GC203" s="18"/>
      <c r="GD203" s="18"/>
      <c r="GE203" s="18"/>
      <c r="GF203" s="18"/>
      <c r="GG203" s="18"/>
      <c r="GH203" s="18"/>
      <c r="GI203" s="18"/>
      <c r="GJ203" s="18"/>
      <c r="GK203" s="18"/>
      <c r="GL203" s="18"/>
      <c r="GM203" s="18"/>
      <c r="GN203" s="18"/>
      <c r="GO203" s="18"/>
      <c r="GP203" s="18"/>
      <c r="GQ203" s="18"/>
      <c r="GR203" s="18"/>
      <c r="GS203" s="18"/>
      <c r="GT203" s="18"/>
      <c r="GU203" s="18"/>
      <c r="GV203" s="18"/>
      <c r="GW203" s="18"/>
      <c r="GX203" s="18"/>
      <c r="GY203" s="18"/>
      <c r="GZ203" s="18"/>
      <c r="HA203" s="18"/>
      <c r="HB203" s="18"/>
      <c r="HC203" s="18"/>
      <c r="HD203" s="18"/>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row>
    <row r="204" spans="2:256" s="20" customFormat="1" x14ac:dyDescent="0.25">
      <c r="B204" s="18"/>
      <c r="C204" s="22"/>
      <c r="D204" s="23"/>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c r="FV204" s="18"/>
      <c r="FW204" s="18"/>
      <c r="FX204" s="18"/>
      <c r="FY204" s="18"/>
      <c r="FZ204" s="18"/>
      <c r="GA204" s="18"/>
      <c r="GB204" s="18"/>
      <c r="GC204" s="18"/>
      <c r="GD204" s="18"/>
      <c r="GE204" s="18"/>
      <c r="GF204" s="18"/>
      <c r="GG204" s="18"/>
      <c r="GH204" s="18"/>
      <c r="GI204" s="18"/>
      <c r="GJ204" s="18"/>
      <c r="GK204" s="18"/>
      <c r="GL204" s="18"/>
      <c r="GM204" s="18"/>
      <c r="GN204" s="18"/>
      <c r="GO204" s="18"/>
      <c r="GP204" s="18"/>
      <c r="GQ204" s="18"/>
      <c r="GR204" s="18"/>
      <c r="GS204" s="18"/>
      <c r="GT204" s="18"/>
      <c r="GU204" s="18"/>
      <c r="GV204" s="18"/>
      <c r="GW204" s="18"/>
      <c r="GX204" s="18"/>
      <c r="GY204" s="18"/>
      <c r="GZ204" s="18"/>
      <c r="HA204" s="18"/>
      <c r="HB204" s="18"/>
      <c r="HC204" s="18"/>
      <c r="HD204" s="18"/>
      <c r="HE204" s="18"/>
      <c r="HF204" s="18"/>
      <c r="HG204" s="18"/>
      <c r="HH204" s="18"/>
      <c r="HI204" s="18"/>
      <c r="HJ204" s="18"/>
      <c r="HK204" s="18"/>
      <c r="HL204" s="18"/>
      <c r="HM204" s="18"/>
      <c r="HN204" s="18"/>
      <c r="HO204" s="18"/>
      <c r="HP204" s="18"/>
      <c r="HQ204" s="18"/>
      <c r="HR204" s="18"/>
      <c r="HS204" s="18"/>
      <c r="HT204" s="18"/>
      <c r="HU204" s="18"/>
      <c r="HV204" s="18"/>
      <c r="HW204" s="18"/>
      <c r="HX204" s="18"/>
      <c r="HY204" s="18"/>
      <c r="HZ204" s="18"/>
      <c r="IA204" s="18"/>
      <c r="IB204" s="18"/>
      <c r="IC204" s="18"/>
      <c r="ID204" s="18"/>
      <c r="IE204" s="18"/>
      <c r="IF204" s="18"/>
      <c r="IG204" s="18"/>
      <c r="IH204" s="18"/>
      <c r="II204" s="18"/>
      <c r="IJ204" s="18"/>
      <c r="IK204" s="18"/>
      <c r="IL204" s="18"/>
      <c r="IM204" s="18"/>
      <c r="IN204" s="18"/>
      <c r="IO204" s="18"/>
      <c r="IP204" s="18"/>
      <c r="IQ204" s="18"/>
      <c r="IR204" s="18"/>
      <c r="IS204" s="18"/>
      <c r="IT204" s="18"/>
      <c r="IU204" s="18"/>
      <c r="IV204" s="18"/>
    </row>
    <row r="205" spans="2:256" s="20" customFormat="1" x14ac:dyDescent="0.25">
      <c r="B205" s="18"/>
      <c r="C205" s="22"/>
      <c r="D205" s="23"/>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c r="FV205" s="18"/>
      <c r="FW205" s="18"/>
      <c r="FX205" s="18"/>
      <c r="FY205" s="18"/>
      <c r="FZ205" s="18"/>
      <c r="GA205" s="18"/>
      <c r="GB205" s="18"/>
      <c r="GC205" s="18"/>
      <c r="GD205" s="18"/>
      <c r="GE205" s="18"/>
      <c r="GF205" s="18"/>
      <c r="GG205" s="18"/>
      <c r="GH205" s="18"/>
      <c r="GI205" s="18"/>
      <c r="GJ205" s="18"/>
      <c r="GK205" s="18"/>
      <c r="GL205" s="18"/>
      <c r="GM205" s="18"/>
      <c r="GN205" s="18"/>
      <c r="GO205" s="18"/>
      <c r="GP205" s="18"/>
      <c r="GQ205" s="18"/>
      <c r="GR205" s="18"/>
      <c r="GS205" s="18"/>
      <c r="GT205" s="18"/>
      <c r="GU205" s="18"/>
      <c r="GV205" s="18"/>
      <c r="GW205" s="18"/>
      <c r="GX205" s="18"/>
      <c r="GY205" s="18"/>
      <c r="GZ205" s="18"/>
      <c r="HA205" s="18"/>
      <c r="HB205" s="18"/>
      <c r="HC205" s="18"/>
      <c r="HD205" s="18"/>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row>
    <row r="206" spans="2:256" s="20" customFormat="1" x14ac:dyDescent="0.25">
      <c r="B206" s="18"/>
      <c r="C206" s="22"/>
      <c r="D206" s="23"/>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c r="FV206" s="18"/>
      <c r="FW206" s="18"/>
      <c r="FX206" s="18"/>
      <c r="FY206" s="18"/>
      <c r="FZ206" s="18"/>
      <c r="GA206" s="18"/>
      <c r="GB206" s="18"/>
      <c r="GC206" s="18"/>
      <c r="GD206" s="18"/>
      <c r="GE206" s="18"/>
      <c r="GF206" s="18"/>
      <c r="GG206" s="18"/>
      <c r="GH206" s="18"/>
      <c r="GI206" s="18"/>
      <c r="GJ206" s="18"/>
      <c r="GK206" s="18"/>
      <c r="GL206" s="18"/>
      <c r="GM206" s="18"/>
      <c r="GN206" s="18"/>
      <c r="GO206" s="18"/>
      <c r="GP206" s="18"/>
      <c r="GQ206" s="18"/>
      <c r="GR206" s="18"/>
      <c r="GS206" s="18"/>
      <c r="GT206" s="18"/>
      <c r="GU206" s="18"/>
      <c r="GV206" s="18"/>
      <c r="GW206" s="18"/>
      <c r="GX206" s="18"/>
      <c r="GY206" s="18"/>
      <c r="GZ206" s="18"/>
      <c r="HA206" s="18"/>
      <c r="HB206" s="18"/>
      <c r="HC206" s="18"/>
      <c r="HD206" s="18"/>
      <c r="HE206" s="18"/>
      <c r="HF206" s="18"/>
      <c r="HG206" s="18"/>
      <c r="HH206" s="18"/>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row>
    <row r="207" spans="2:256" s="20" customFormat="1" x14ac:dyDescent="0.25">
      <c r="B207" s="18"/>
      <c r="C207" s="22"/>
      <c r="D207" s="23"/>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c r="EO207" s="18"/>
      <c r="EP207" s="18"/>
      <c r="EQ207" s="18"/>
      <c r="ER207" s="18"/>
      <c r="ES207" s="18"/>
      <c r="ET207" s="18"/>
      <c r="EU207" s="18"/>
      <c r="EV207" s="18"/>
      <c r="EW207" s="18"/>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8"/>
      <c r="FV207" s="18"/>
      <c r="FW207" s="18"/>
      <c r="FX207" s="18"/>
      <c r="FY207" s="18"/>
      <c r="FZ207" s="18"/>
      <c r="GA207" s="18"/>
      <c r="GB207" s="18"/>
      <c r="GC207" s="18"/>
      <c r="GD207" s="18"/>
      <c r="GE207" s="18"/>
      <c r="GF207" s="18"/>
      <c r="GG207" s="18"/>
      <c r="GH207" s="18"/>
      <c r="GI207" s="18"/>
      <c r="GJ207" s="18"/>
      <c r="GK207" s="18"/>
      <c r="GL207" s="18"/>
      <c r="GM207" s="18"/>
      <c r="GN207" s="18"/>
      <c r="GO207" s="18"/>
      <c r="GP207" s="18"/>
      <c r="GQ207" s="18"/>
      <c r="GR207" s="18"/>
      <c r="GS207" s="18"/>
      <c r="GT207" s="18"/>
      <c r="GU207" s="18"/>
      <c r="GV207" s="18"/>
      <c r="GW207" s="18"/>
      <c r="GX207" s="18"/>
      <c r="GY207" s="18"/>
      <c r="GZ207" s="18"/>
      <c r="HA207" s="18"/>
      <c r="HB207" s="18"/>
      <c r="HC207" s="18"/>
      <c r="HD207" s="18"/>
      <c r="HE207" s="18"/>
      <c r="HF207" s="18"/>
      <c r="HG207" s="18"/>
      <c r="HH207" s="18"/>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row>
    <row r="208" spans="2:256" s="20" customFormat="1" x14ac:dyDescent="0.25">
      <c r="B208" s="18"/>
      <c r="C208" s="22"/>
      <c r="D208" s="23"/>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c r="EO208" s="18"/>
      <c r="EP208" s="18"/>
      <c r="EQ208" s="18"/>
      <c r="ER208" s="18"/>
      <c r="ES208" s="18"/>
      <c r="ET208" s="18"/>
      <c r="EU208" s="18"/>
      <c r="EV208" s="18"/>
      <c r="EW208" s="18"/>
      <c r="EX208" s="18"/>
      <c r="EY208" s="18"/>
      <c r="EZ208" s="18"/>
      <c r="FA208" s="18"/>
      <c r="FB208" s="18"/>
      <c r="FC208" s="18"/>
      <c r="FD208" s="18"/>
      <c r="FE208" s="18"/>
      <c r="FF208" s="18"/>
      <c r="FG208" s="18"/>
      <c r="FH208" s="18"/>
      <c r="FI208" s="18"/>
      <c r="FJ208" s="18"/>
      <c r="FK208" s="18"/>
      <c r="FL208" s="18"/>
      <c r="FM208" s="18"/>
      <c r="FN208" s="18"/>
      <c r="FO208" s="18"/>
      <c r="FP208" s="18"/>
      <c r="FQ208" s="18"/>
      <c r="FR208" s="18"/>
      <c r="FS208" s="18"/>
      <c r="FT208" s="18"/>
      <c r="FU208" s="18"/>
      <c r="FV208" s="18"/>
      <c r="FW208" s="18"/>
      <c r="FX208" s="18"/>
      <c r="FY208" s="18"/>
      <c r="FZ208" s="18"/>
      <c r="GA208" s="18"/>
      <c r="GB208" s="18"/>
      <c r="GC208" s="18"/>
      <c r="GD208" s="18"/>
      <c r="GE208" s="18"/>
      <c r="GF208" s="18"/>
      <c r="GG208" s="18"/>
      <c r="GH208" s="18"/>
      <c r="GI208" s="18"/>
      <c r="GJ208" s="18"/>
      <c r="GK208" s="18"/>
      <c r="GL208" s="18"/>
      <c r="GM208" s="18"/>
      <c r="GN208" s="18"/>
      <c r="GO208" s="18"/>
      <c r="GP208" s="18"/>
      <c r="GQ208" s="18"/>
      <c r="GR208" s="18"/>
      <c r="GS208" s="18"/>
      <c r="GT208" s="18"/>
      <c r="GU208" s="18"/>
      <c r="GV208" s="18"/>
      <c r="GW208" s="18"/>
      <c r="GX208" s="18"/>
      <c r="GY208" s="18"/>
      <c r="GZ208" s="18"/>
      <c r="HA208" s="18"/>
      <c r="HB208" s="18"/>
      <c r="HC208" s="18"/>
      <c r="HD208" s="18"/>
      <c r="HE208" s="18"/>
      <c r="HF208" s="18"/>
      <c r="HG208" s="18"/>
      <c r="HH208" s="18"/>
      <c r="HI208" s="18"/>
      <c r="HJ208" s="18"/>
      <c r="HK208" s="18"/>
      <c r="HL208" s="18"/>
      <c r="HM208" s="18"/>
      <c r="HN208" s="18"/>
      <c r="HO208" s="18"/>
      <c r="HP208" s="18"/>
      <c r="HQ208" s="18"/>
      <c r="HR208" s="18"/>
      <c r="HS208" s="18"/>
      <c r="HT208" s="18"/>
      <c r="HU208" s="18"/>
      <c r="HV208" s="18"/>
      <c r="HW208" s="18"/>
      <c r="HX208" s="18"/>
      <c r="HY208" s="18"/>
      <c r="HZ208" s="18"/>
      <c r="IA208" s="18"/>
      <c r="IB208" s="18"/>
      <c r="IC208" s="18"/>
      <c r="ID208" s="18"/>
      <c r="IE208" s="18"/>
      <c r="IF208" s="18"/>
      <c r="IG208" s="18"/>
      <c r="IH208" s="18"/>
      <c r="II208" s="18"/>
      <c r="IJ208" s="18"/>
      <c r="IK208" s="18"/>
      <c r="IL208" s="18"/>
      <c r="IM208" s="18"/>
      <c r="IN208" s="18"/>
      <c r="IO208" s="18"/>
      <c r="IP208" s="18"/>
      <c r="IQ208" s="18"/>
      <c r="IR208" s="18"/>
      <c r="IS208" s="18"/>
      <c r="IT208" s="18"/>
      <c r="IU208" s="18"/>
      <c r="IV208" s="18"/>
    </row>
    <row r="209" spans="2:256" s="20" customFormat="1" x14ac:dyDescent="0.25">
      <c r="B209" s="18"/>
      <c r="C209" s="22"/>
      <c r="D209" s="23"/>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c r="EO209" s="18"/>
      <c r="EP209" s="18"/>
      <c r="EQ209" s="18"/>
      <c r="ER209" s="18"/>
      <c r="ES209" s="18"/>
      <c r="ET209" s="18"/>
      <c r="EU209" s="18"/>
      <c r="EV209" s="18"/>
      <c r="EW209" s="18"/>
      <c r="EX209" s="18"/>
      <c r="EY209" s="18"/>
      <c r="EZ209" s="18"/>
      <c r="FA209" s="18"/>
      <c r="FB209" s="18"/>
      <c r="FC209" s="18"/>
      <c r="FD209" s="18"/>
      <c r="FE209" s="18"/>
      <c r="FF209" s="18"/>
      <c r="FG209" s="18"/>
      <c r="FH209" s="18"/>
      <c r="FI209" s="18"/>
      <c r="FJ209" s="18"/>
      <c r="FK209" s="18"/>
      <c r="FL209" s="18"/>
      <c r="FM209" s="18"/>
      <c r="FN209" s="18"/>
      <c r="FO209" s="18"/>
      <c r="FP209" s="18"/>
      <c r="FQ209" s="18"/>
      <c r="FR209" s="18"/>
      <c r="FS209" s="18"/>
      <c r="FT209" s="18"/>
      <c r="FU209" s="18"/>
      <c r="FV209" s="18"/>
      <c r="FW209" s="18"/>
      <c r="FX209" s="18"/>
      <c r="FY209" s="18"/>
      <c r="FZ209" s="18"/>
      <c r="GA209" s="18"/>
      <c r="GB209" s="18"/>
      <c r="GC209" s="18"/>
      <c r="GD209" s="18"/>
      <c r="GE209" s="18"/>
      <c r="GF209" s="18"/>
      <c r="GG209" s="18"/>
      <c r="GH209" s="18"/>
      <c r="GI209" s="18"/>
      <c r="GJ209" s="18"/>
      <c r="GK209" s="18"/>
      <c r="GL209" s="18"/>
      <c r="GM209" s="18"/>
      <c r="GN209" s="18"/>
      <c r="GO209" s="18"/>
      <c r="GP209" s="18"/>
      <c r="GQ209" s="18"/>
      <c r="GR209" s="18"/>
      <c r="GS209" s="18"/>
      <c r="GT209" s="18"/>
      <c r="GU209" s="18"/>
      <c r="GV209" s="18"/>
      <c r="GW209" s="18"/>
      <c r="GX209" s="18"/>
      <c r="GY209" s="18"/>
      <c r="GZ209" s="18"/>
      <c r="HA209" s="18"/>
      <c r="HB209" s="18"/>
      <c r="HC209" s="18"/>
      <c r="HD209" s="18"/>
      <c r="HE209" s="18"/>
      <c r="HF209" s="18"/>
      <c r="HG209" s="18"/>
      <c r="HH209" s="18"/>
      <c r="HI209" s="18"/>
      <c r="HJ209" s="18"/>
      <c r="HK209" s="18"/>
      <c r="HL209" s="18"/>
      <c r="HM209" s="18"/>
      <c r="HN209" s="18"/>
      <c r="HO209" s="18"/>
      <c r="HP209" s="18"/>
      <c r="HQ209" s="18"/>
      <c r="HR209" s="18"/>
      <c r="HS209" s="18"/>
      <c r="HT209" s="18"/>
      <c r="HU209" s="18"/>
      <c r="HV209" s="18"/>
      <c r="HW209" s="18"/>
      <c r="HX209" s="18"/>
      <c r="HY209" s="18"/>
      <c r="HZ209" s="18"/>
      <c r="IA209" s="18"/>
      <c r="IB209" s="18"/>
      <c r="IC209" s="18"/>
      <c r="ID209" s="18"/>
      <c r="IE209" s="18"/>
      <c r="IF209" s="18"/>
      <c r="IG209" s="18"/>
      <c r="IH209" s="18"/>
      <c r="II209" s="18"/>
      <c r="IJ209" s="18"/>
      <c r="IK209" s="18"/>
      <c r="IL209" s="18"/>
      <c r="IM209" s="18"/>
      <c r="IN209" s="18"/>
      <c r="IO209" s="18"/>
      <c r="IP209" s="18"/>
      <c r="IQ209" s="18"/>
      <c r="IR209" s="18"/>
      <c r="IS209" s="18"/>
      <c r="IT209" s="18"/>
      <c r="IU209" s="18"/>
      <c r="IV209" s="18"/>
    </row>
    <row r="210" spans="2:256" s="20" customFormat="1" x14ac:dyDescent="0.25">
      <c r="B210" s="18"/>
      <c r="C210" s="22"/>
      <c r="D210" s="23"/>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O210" s="18"/>
      <c r="EP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c r="FV210" s="18"/>
      <c r="FW210" s="18"/>
      <c r="FX210" s="18"/>
      <c r="FY210" s="18"/>
      <c r="FZ210" s="18"/>
      <c r="GA210" s="18"/>
      <c r="GB210" s="18"/>
      <c r="GC210" s="18"/>
      <c r="GD210" s="18"/>
      <c r="GE210" s="18"/>
      <c r="GF210" s="18"/>
      <c r="GG210" s="18"/>
      <c r="GH210" s="18"/>
      <c r="GI210" s="18"/>
      <c r="GJ210" s="18"/>
      <c r="GK210" s="18"/>
      <c r="GL210" s="18"/>
      <c r="GM210" s="18"/>
      <c r="GN210" s="18"/>
      <c r="GO210" s="18"/>
      <c r="GP210" s="18"/>
      <c r="GQ210" s="18"/>
      <c r="GR210" s="18"/>
      <c r="GS210" s="18"/>
      <c r="GT210" s="18"/>
      <c r="GU210" s="18"/>
      <c r="GV210" s="18"/>
      <c r="GW210" s="18"/>
      <c r="GX210" s="18"/>
      <c r="GY210" s="18"/>
      <c r="GZ210" s="18"/>
      <c r="HA210" s="18"/>
      <c r="HB210" s="18"/>
      <c r="HC210" s="18"/>
      <c r="HD210" s="18"/>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row>
    <row r="211" spans="2:256" s="20" customFormat="1" x14ac:dyDescent="0.25">
      <c r="B211" s="18"/>
      <c r="C211" s="22"/>
      <c r="D211" s="23"/>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c r="DZ211" s="18"/>
      <c r="EA211" s="18"/>
      <c r="EB211" s="18"/>
      <c r="EC211" s="18"/>
      <c r="ED211" s="18"/>
      <c r="EE211" s="18"/>
      <c r="EF211" s="18"/>
      <c r="EG211" s="18"/>
      <c r="EH211" s="18"/>
      <c r="EI211" s="18"/>
      <c r="EJ211" s="18"/>
      <c r="EK211" s="18"/>
      <c r="EL211" s="18"/>
      <c r="EM211" s="18"/>
      <c r="EN211" s="18"/>
      <c r="EO211" s="18"/>
      <c r="EP211" s="18"/>
      <c r="EQ211" s="18"/>
      <c r="ER211" s="18"/>
      <c r="ES211" s="18"/>
      <c r="ET211" s="18"/>
      <c r="EU211" s="18"/>
      <c r="EV211" s="18"/>
      <c r="EW211" s="18"/>
      <c r="EX211" s="18"/>
      <c r="EY211" s="18"/>
      <c r="EZ211" s="18"/>
      <c r="FA211" s="18"/>
      <c r="FB211" s="18"/>
      <c r="FC211" s="18"/>
      <c r="FD211" s="18"/>
      <c r="FE211" s="18"/>
      <c r="FF211" s="18"/>
      <c r="FG211" s="18"/>
      <c r="FH211" s="18"/>
      <c r="FI211" s="18"/>
      <c r="FJ211" s="18"/>
      <c r="FK211" s="18"/>
      <c r="FL211" s="18"/>
      <c r="FM211" s="18"/>
      <c r="FN211" s="18"/>
      <c r="FO211" s="18"/>
      <c r="FP211" s="18"/>
      <c r="FQ211" s="18"/>
      <c r="FR211" s="18"/>
      <c r="FS211" s="18"/>
      <c r="FT211" s="18"/>
      <c r="FU211" s="18"/>
      <c r="FV211" s="18"/>
      <c r="FW211" s="18"/>
      <c r="FX211" s="18"/>
      <c r="FY211" s="18"/>
      <c r="FZ211" s="18"/>
      <c r="GA211" s="18"/>
      <c r="GB211" s="18"/>
      <c r="GC211" s="18"/>
      <c r="GD211" s="18"/>
      <c r="GE211" s="18"/>
      <c r="GF211" s="18"/>
      <c r="GG211" s="18"/>
      <c r="GH211" s="18"/>
      <c r="GI211" s="18"/>
      <c r="GJ211" s="18"/>
      <c r="GK211" s="18"/>
      <c r="GL211" s="18"/>
      <c r="GM211" s="18"/>
      <c r="GN211" s="18"/>
      <c r="GO211" s="18"/>
      <c r="GP211" s="18"/>
      <c r="GQ211" s="18"/>
      <c r="GR211" s="18"/>
      <c r="GS211" s="18"/>
      <c r="GT211" s="18"/>
      <c r="GU211" s="18"/>
      <c r="GV211" s="18"/>
      <c r="GW211" s="18"/>
      <c r="GX211" s="18"/>
      <c r="GY211" s="18"/>
      <c r="GZ211" s="18"/>
      <c r="HA211" s="18"/>
      <c r="HB211" s="18"/>
      <c r="HC211" s="18"/>
      <c r="HD211" s="18"/>
      <c r="HE211" s="18"/>
      <c r="HF211" s="18"/>
      <c r="HG211" s="18"/>
      <c r="HH211" s="18"/>
      <c r="HI211" s="18"/>
      <c r="HJ211" s="18"/>
      <c r="HK211" s="18"/>
      <c r="HL211" s="18"/>
      <c r="HM211" s="18"/>
      <c r="HN211" s="18"/>
      <c r="HO211" s="18"/>
      <c r="HP211" s="18"/>
      <c r="HQ211" s="18"/>
      <c r="HR211" s="18"/>
      <c r="HS211" s="18"/>
      <c r="HT211" s="18"/>
      <c r="HU211" s="18"/>
      <c r="HV211" s="18"/>
      <c r="HW211" s="18"/>
      <c r="HX211" s="18"/>
      <c r="HY211" s="18"/>
      <c r="HZ211" s="18"/>
      <c r="IA211" s="18"/>
      <c r="IB211" s="18"/>
      <c r="IC211" s="18"/>
      <c r="ID211" s="18"/>
      <c r="IE211" s="18"/>
      <c r="IF211" s="18"/>
      <c r="IG211" s="18"/>
      <c r="IH211" s="18"/>
      <c r="II211" s="18"/>
      <c r="IJ211" s="18"/>
      <c r="IK211" s="18"/>
      <c r="IL211" s="18"/>
      <c r="IM211" s="18"/>
      <c r="IN211" s="18"/>
      <c r="IO211" s="18"/>
      <c r="IP211" s="18"/>
      <c r="IQ211" s="18"/>
      <c r="IR211" s="18"/>
      <c r="IS211" s="18"/>
      <c r="IT211" s="18"/>
      <c r="IU211" s="18"/>
      <c r="IV211" s="18"/>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A5:G5"/>
    <mergeCell ref="B6:D6"/>
    <mergeCell ref="B7:D7"/>
    <mergeCell ref="B8:D8"/>
    <mergeCell ref="B9:D9"/>
    <mergeCell ref="B10:D10"/>
    <mergeCell ref="A1:G1"/>
    <mergeCell ref="A2:G2"/>
    <mergeCell ref="A3:D4"/>
    <mergeCell ref="E3:E4"/>
    <mergeCell ref="F3:F4"/>
    <mergeCell ref="G3:G4"/>
    <mergeCell ref="B17:D17"/>
    <mergeCell ref="B18:D18"/>
    <mergeCell ref="B19:D19"/>
    <mergeCell ref="B20:D20"/>
    <mergeCell ref="B21:D21"/>
    <mergeCell ref="B22:D22"/>
    <mergeCell ref="B11:D11"/>
    <mergeCell ref="B12:D12"/>
    <mergeCell ref="B13:D13"/>
    <mergeCell ref="B14:D14"/>
    <mergeCell ref="B15:D15"/>
    <mergeCell ref="B16:D16"/>
    <mergeCell ref="B29:D29"/>
    <mergeCell ref="B30:D30"/>
    <mergeCell ref="B31:D31"/>
    <mergeCell ref="B32:D32"/>
    <mergeCell ref="B33:D33"/>
    <mergeCell ref="B34:D34"/>
    <mergeCell ref="B23:D23"/>
    <mergeCell ref="B24:D24"/>
    <mergeCell ref="B25:D25"/>
    <mergeCell ref="B26:D26"/>
    <mergeCell ref="B27:D27"/>
    <mergeCell ref="B28:D28"/>
    <mergeCell ref="B41:D41"/>
    <mergeCell ref="B42:D42"/>
    <mergeCell ref="B43:D43"/>
    <mergeCell ref="B44:D44"/>
    <mergeCell ref="B45:D45"/>
    <mergeCell ref="B46:D46"/>
    <mergeCell ref="B35:D35"/>
    <mergeCell ref="B36:D36"/>
    <mergeCell ref="B37:D37"/>
    <mergeCell ref="B38:D38"/>
    <mergeCell ref="B39:D39"/>
    <mergeCell ref="B40:D40"/>
    <mergeCell ref="B53:D53"/>
    <mergeCell ref="B54:D54"/>
    <mergeCell ref="B55:D55"/>
    <mergeCell ref="B56:D56"/>
    <mergeCell ref="B57:D57"/>
    <mergeCell ref="B58:D58"/>
    <mergeCell ref="B47:D47"/>
    <mergeCell ref="B48:D48"/>
    <mergeCell ref="B49:D49"/>
    <mergeCell ref="B50:D50"/>
    <mergeCell ref="B51:D51"/>
    <mergeCell ref="B52:D52"/>
    <mergeCell ref="AD59:AF59"/>
    <mergeCell ref="AH59:AJ59"/>
    <mergeCell ref="AL59:AN59"/>
    <mergeCell ref="AP59:AR59"/>
    <mergeCell ref="AT59:AV59"/>
    <mergeCell ref="AX59:AZ59"/>
    <mergeCell ref="B59:D59"/>
    <mergeCell ref="J59:L59"/>
    <mergeCell ref="N59:P59"/>
    <mergeCell ref="R59:T59"/>
    <mergeCell ref="V59:X59"/>
    <mergeCell ref="Z59:AB59"/>
    <mergeCell ref="BZ59:CB59"/>
    <mergeCell ref="CD59:CF59"/>
    <mergeCell ref="CH59:CJ59"/>
    <mergeCell ref="CL59:CN59"/>
    <mergeCell ref="CP59:CR59"/>
    <mergeCell ref="CT59:CV59"/>
    <mergeCell ref="BB59:BD59"/>
    <mergeCell ref="BF59:BH59"/>
    <mergeCell ref="BJ59:BL59"/>
    <mergeCell ref="BN59:BP59"/>
    <mergeCell ref="BR59:BT59"/>
    <mergeCell ref="BV59:BX59"/>
    <mergeCell ref="DV59:DX59"/>
    <mergeCell ref="DZ59:EB59"/>
    <mergeCell ref="ED59:EF59"/>
    <mergeCell ref="EH59:EJ59"/>
    <mergeCell ref="EL59:EN59"/>
    <mergeCell ref="EP59:ER59"/>
    <mergeCell ref="CX59:CZ59"/>
    <mergeCell ref="DB59:DD59"/>
    <mergeCell ref="DF59:DH59"/>
    <mergeCell ref="DJ59:DL59"/>
    <mergeCell ref="DN59:DP59"/>
    <mergeCell ref="DR59:DT59"/>
    <mergeCell ref="FZ59:GB59"/>
    <mergeCell ref="GD59:GF59"/>
    <mergeCell ref="GH59:GJ59"/>
    <mergeCell ref="GL59:GN59"/>
    <mergeCell ref="ET59:EV59"/>
    <mergeCell ref="EX59:EZ59"/>
    <mergeCell ref="FB59:FD59"/>
    <mergeCell ref="FF59:FH59"/>
    <mergeCell ref="FJ59:FL59"/>
    <mergeCell ref="FN59:FP59"/>
    <mergeCell ref="IL59:IN59"/>
    <mergeCell ref="IP59:IR59"/>
    <mergeCell ref="IT59:IV59"/>
    <mergeCell ref="B60:D60"/>
    <mergeCell ref="B61:D61"/>
    <mergeCell ref="B62:D62"/>
    <mergeCell ref="J62:L62"/>
    <mergeCell ref="N62:P62"/>
    <mergeCell ref="R62:T62"/>
    <mergeCell ref="V62:X62"/>
    <mergeCell ref="HN59:HP59"/>
    <mergeCell ref="HR59:HT59"/>
    <mergeCell ref="HV59:HX59"/>
    <mergeCell ref="HZ59:IB59"/>
    <mergeCell ref="ID59:IF59"/>
    <mergeCell ref="IH59:IJ59"/>
    <mergeCell ref="GP59:GR59"/>
    <mergeCell ref="GT59:GV59"/>
    <mergeCell ref="GX59:GZ59"/>
    <mergeCell ref="HB59:HD59"/>
    <mergeCell ref="HF59:HH59"/>
    <mergeCell ref="HJ59:HL59"/>
    <mergeCell ref="FR59:FT59"/>
    <mergeCell ref="FV59:FX59"/>
    <mergeCell ref="AX62:AZ62"/>
    <mergeCell ref="BB62:BD62"/>
    <mergeCell ref="BF62:BH62"/>
    <mergeCell ref="BJ62:BL62"/>
    <mergeCell ref="BN62:BP62"/>
    <mergeCell ref="BR62:BT62"/>
    <mergeCell ref="Z62:AB62"/>
    <mergeCell ref="AD62:AF62"/>
    <mergeCell ref="AH62:AJ62"/>
    <mergeCell ref="AL62:AN62"/>
    <mergeCell ref="AP62:AR62"/>
    <mergeCell ref="AT62:AV62"/>
    <mergeCell ref="CT62:CV62"/>
    <mergeCell ref="CX62:CZ62"/>
    <mergeCell ref="DB62:DD62"/>
    <mergeCell ref="DF62:DH62"/>
    <mergeCell ref="DJ62:DL62"/>
    <mergeCell ref="DN62:DP62"/>
    <mergeCell ref="BV62:BX62"/>
    <mergeCell ref="BZ62:CB62"/>
    <mergeCell ref="CD62:CF62"/>
    <mergeCell ref="CH62:CJ62"/>
    <mergeCell ref="CL62:CN62"/>
    <mergeCell ref="CP62:CR62"/>
    <mergeCell ref="EP62:ER62"/>
    <mergeCell ref="ET62:EV62"/>
    <mergeCell ref="EX62:EZ62"/>
    <mergeCell ref="FB62:FD62"/>
    <mergeCell ref="FF62:FH62"/>
    <mergeCell ref="FJ62:FL62"/>
    <mergeCell ref="DR62:DT62"/>
    <mergeCell ref="DV62:DX62"/>
    <mergeCell ref="DZ62:EB62"/>
    <mergeCell ref="ED62:EF62"/>
    <mergeCell ref="EH62:EJ62"/>
    <mergeCell ref="EL62:EN62"/>
    <mergeCell ref="IH62:IJ62"/>
    <mergeCell ref="IL62:IN62"/>
    <mergeCell ref="IP62:IR62"/>
    <mergeCell ref="IT62:IV62"/>
    <mergeCell ref="B63:D63"/>
    <mergeCell ref="B64:D64"/>
    <mergeCell ref="HJ62:HL62"/>
    <mergeCell ref="HN62:HP62"/>
    <mergeCell ref="HR62:HT62"/>
    <mergeCell ref="HV62:HX62"/>
    <mergeCell ref="HZ62:IB62"/>
    <mergeCell ref="ID62:IF62"/>
    <mergeCell ref="GL62:GN62"/>
    <mergeCell ref="GP62:GR62"/>
    <mergeCell ref="GT62:GV62"/>
    <mergeCell ref="GX62:GZ62"/>
    <mergeCell ref="HB62:HD62"/>
    <mergeCell ref="HF62:HH62"/>
    <mergeCell ref="FN62:FP62"/>
    <mergeCell ref="FR62:FT62"/>
    <mergeCell ref="FV62:FX62"/>
    <mergeCell ref="FZ62:GB62"/>
    <mergeCell ref="GD62:GF62"/>
    <mergeCell ref="GH62:GJ62"/>
    <mergeCell ref="A85:D85"/>
    <mergeCell ref="B71:D71"/>
    <mergeCell ref="B72:D72"/>
    <mergeCell ref="B73:D73"/>
    <mergeCell ref="B74:D74"/>
    <mergeCell ref="A75:D75"/>
    <mergeCell ref="A76:D77"/>
    <mergeCell ref="B65:D65"/>
    <mergeCell ref="B66:D66"/>
    <mergeCell ref="B67:D67"/>
    <mergeCell ref="B68:D68"/>
    <mergeCell ref="B69:D69"/>
    <mergeCell ref="B70:D70"/>
  </mergeCells>
  <dataValidations count="1">
    <dataValidation type="whole" operator="greaterThanOrEqual" allowBlank="1" showInputMessage="1" showErrorMessage="1" sqref="F34 F24 F44 F66:F67 F54 F58">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52" zoomScale="110" zoomScaleNormal="110" workbookViewId="0">
      <selection activeCell="K8" sqref="K8"/>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642" t="s">
        <v>1089</v>
      </c>
      <c r="B1" s="643"/>
      <c r="C1" s="643"/>
      <c r="D1" s="643"/>
      <c r="E1" s="643"/>
      <c r="F1" s="643"/>
      <c r="G1" s="643"/>
      <c r="H1" s="643"/>
      <c r="I1" s="643"/>
      <c r="J1" s="643"/>
      <c r="K1" s="643"/>
      <c r="L1" s="643"/>
    </row>
    <row r="2" spans="1:12" ht="27.75" customHeight="1" x14ac:dyDescent="0.2">
      <c r="A2" s="644" t="s">
        <v>1172</v>
      </c>
      <c r="B2" s="645"/>
      <c r="C2" s="645"/>
      <c r="D2" s="645"/>
      <c r="E2" s="645"/>
      <c r="F2" s="645"/>
      <c r="G2" s="645"/>
      <c r="H2" s="645"/>
      <c r="I2" s="645"/>
      <c r="J2" s="645"/>
      <c r="K2" s="645"/>
      <c r="L2" s="645"/>
    </row>
    <row r="3" spans="1:12" ht="17.25" customHeight="1" x14ac:dyDescent="0.2">
      <c r="A3" s="649" t="s">
        <v>5</v>
      </c>
      <c r="B3" s="649"/>
      <c r="C3" s="649"/>
      <c r="D3" s="649"/>
      <c r="E3" s="646" t="s">
        <v>1080</v>
      </c>
      <c r="F3" s="646" t="s">
        <v>1081</v>
      </c>
      <c r="G3" s="647" t="s">
        <v>905</v>
      </c>
      <c r="H3" s="646" t="s">
        <v>906</v>
      </c>
      <c r="I3" s="648" t="s">
        <v>907</v>
      </c>
      <c r="J3" s="646" t="s">
        <v>1079</v>
      </c>
      <c r="K3" s="646" t="s">
        <v>1082</v>
      </c>
      <c r="L3" s="646" t="s">
        <v>1083</v>
      </c>
    </row>
    <row r="4" spans="1:12" ht="10.9" customHeight="1" x14ac:dyDescent="0.2">
      <c r="A4" s="649"/>
      <c r="B4" s="649"/>
      <c r="C4" s="649"/>
      <c r="D4" s="649"/>
      <c r="E4" s="646"/>
      <c r="F4" s="646"/>
      <c r="G4" s="647"/>
      <c r="H4" s="646"/>
      <c r="I4" s="648"/>
      <c r="J4" s="646"/>
      <c r="K4" s="646"/>
      <c r="L4" s="646"/>
    </row>
    <row r="5" spans="1:12" ht="17.45" customHeight="1" x14ac:dyDescent="0.2">
      <c r="A5" s="361" t="s">
        <v>6</v>
      </c>
      <c r="B5" s="362"/>
      <c r="C5" s="362"/>
      <c r="D5" s="362"/>
      <c r="E5" s="362"/>
      <c r="F5" s="362"/>
      <c r="G5" s="362"/>
      <c r="H5" s="361"/>
      <c r="I5" s="363"/>
      <c r="J5" s="45"/>
      <c r="K5" s="45"/>
      <c r="L5" s="353"/>
    </row>
    <row r="6" spans="1:12" ht="17.45" customHeight="1" x14ac:dyDescent="0.2">
      <c r="A6" s="221">
        <v>1</v>
      </c>
      <c r="B6" s="655" t="s">
        <v>7</v>
      </c>
      <c r="C6" s="655"/>
      <c r="D6" s="655"/>
      <c r="E6" s="294">
        <f>SUM(E7:E15)</f>
        <v>9394175</v>
      </c>
      <c r="F6" s="294">
        <f>SUM(F7:F15)</f>
        <v>9527000</v>
      </c>
      <c r="G6" s="364">
        <f>SUM(G7:G15)</f>
        <v>10190778</v>
      </c>
      <c r="H6" s="371">
        <f>SUM(H7:H15)</f>
        <v>10960314</v>
      </c>
      <c r="I6" s="222">
        <f>H6/E6-1</f>
        <v>0.16671384128994826</v>
      </c>
      <c r="J6" s="294">
        <f>SUM(J7:J15)</f>
        <v>11617933</v>
      </c>
      <c r="K6" s="294">
        <f>SUM(K7:K15)</f>
        <v>0</v>
      </c>
      <c r="L6" s="354">
        <f>SUM(L7:L15)</f>
        <v>0</v>
      </c>
    </row>
    <row r="7" spans="1:12" ht="15" customHeight="1" x14ac:dyDescent="0.2">
      <c r="A7" s="121">
        <v>1.1000000000000001</v>
      </c>
      <c r="B7" s="554" t="s">
        <v>8</v>
      </c>
      <c r="C7" s="554"/>
      <c r="D7" s="554"/>
      <c r="E7" s="295">
        <v>218400</v>
      </c>
      <c r="F7" s="295">
        <v>572000</v>
      </c>
      <c r="G7" s="365">
        <v>240764</v>
      </c>
      <c r="H7" s="372">
        <f>'ESTIMACIÓN DE INGRESOS'!$C$7</f>
        <v>697028</v>
      </c>
      <c r="I7" s="122">
        <f>H7/E7-1</f>
        <v>2.1915201465201464</v>
      </c>
      <c r="J7" s="295">
        <v>738850</v>
      </c>
      <c r="K7" s="295"/>
      <c r="L7" s="355"/>
    </row>
    <row r="8" spans="1:12" ht="15" customHeight="1" x14ac:dyDescent="0.2">
      <c r="A8" s="121">
        <v>1.2</v>
      </c>
      <c r="B8" s="554" t="s">
        <v>9</v>
      </c>
      <c r="C8" s="554"/>
      <c r="D8" s="554"/>
      <c r="E8" s="295">
        <v>8655500</v>
      </c>
      <c r="F8" s="295">
        <v>8705000</v>
      </c>
      <c r="G8" s="365">
        <v>9610014</v>
      </c>
      <c r="H8" s="372">
        <f>'ESTIMACIÓN DE INGRESOS'!$C$14</f>
        <v>10003286</v>
      </c>
      <c r="I8" s="122">
        <f t="shared" ref="I8:I28" si="0">H8/E8-1</f>
        <v>0.15571440124776159</v>
      </c>
      <c r="J8" s="295">
        <v>10603483</v>
      </c>
      <c r="K8" s="295"/>
      <c r="L8" s="355"/>
    </row>
    <row r="9" spans="1:12" ht="15" customHeight="1" x14ac:dyDescent="0.2">
      <c r="A9" s="121">
        <v>1.3</v>
      </c>
      <c r="B9" s="554" t="s">
        <v>10</v>
      </c>
      <c r="C9" s="554"/>
      <c r="D9" s="554"/>
      <c r="E9" s="296"/>
      <c r="F9" s="296"/>
      <c r="G9" s="366"/>
      <c r="H9" s="372">
        <f>'ESTIMACIÓN DE INGRESOS'!C24</f>
        <v>0</v>
      </c>
      <c r="I9" s="122" t="e">
        <f t="shared" si="0"/>
        <v>#DIV/0!</v>
      </c>
      <c r="J9" s="296"/>
      <c r="K9" s="296"/>
      <c r="L9" s="356"/>
    </row>
    <row r="10" spans="1:12" ht="15" customHeight="1" x14ac:dyDescent="0.2">
      <c r="A10" s="121">
        <v>1.4</v>
      </c>
      <c r="B10" s="554" t="s">
        <v>11</v>
      </c>
      <c r="C10" s="554"/>
      <c r="D10" s="554"/>
      <c r="E10" s="296"/>
      <c r="F10" s="296"/>
      <c r="G10" s="366"/>
      <c r="H10" s="372">
        <f>'ESTIMACIÓN DE INGRESOS'!C25</f>
        <v>0</v>
      </c>
      <c r="I10" s="122" t="e">
        <f t="shared" si="0"/>
        <v>#DIV/0!</v>
      </c>
      <c r="J10" s="296"/>
      <c r="K10" s="296"/>
      <c r="L10" s="356"/>
    </row>
    <row r="11" spans="1:12" ht="15" customHeight="1" x14ac:dyDescent="0.2">
      <c r="A11" s="121">
        <v>1.5</v>
      </c>
      <c r="B11" s="554" t="s">
        <v>12</v>
      </c>
      <c r="C11" s="554"/>
      <c r="D11" s="554"/>
      <c r="E11" s="296"/>
      <c r="F11" s="296"/>
      <c r="G11" s="366"/>
      <c r="H11" s="372">
        <f>'ESTIMACIÓN DE INGRESOS'!C26</f>
        <v>0</v>
      </c>
      <c r="I11" s="122" t="e">
        <f t="shared" si="0"/>
        <v>#DIV/0!</v>
      </c>
      <c r="J11" s="296"/>
      <c r="K11" s="296"/>
      <c r="L11" s="356"/>
    </row>
    <row r="12" spans="1:12" ht="15" customHeight="1" x14ac:dyDescent="0.2">
      <c r="A12" s="121">
        <v>1.6</v>
      </c>
      <c r="B12" s="554" t="s">
        <v>13</v>
      </c>
      <c r="C12" s="554"/>
      <c r="D12" s="554"/>
      <c r="E12" s="296"/>
      <c r="F12" s="296"/>
      <c r="G12" s="366"/>
      <c r="H12" s="372">
        <f>'ESTIMACIÓN DE INGRESOS'!C27</f>
        <v>0</v>
      </c>
      <c r="I12" s="122" t="e">
        <f t="shared" si="0"/>
        <v>#DIV/0!</v>
      </c>
      <c r="J12" s="296"/>
      <c r="K12" s="296"/>
      <c r="L12" s="356"/>
    </row>
    <row r="13" spans="1:12" ht="15" customHeight="1" x14ac:dyDescent="0.2">
      <c r="A13" s="121">
        <v>1.7</v>
      </c>
      <c r="B13" s="555" t="s">
        <v>1094</v>
      </c>
      <c r="C13" s="556"/>
      <c r="D13" s="557"/>
      <c r="E13" s="295">
        <v>520275</v>
      </c>
      <c r="F13" s="295">
        <v>250000</v>
      </c>
      <c r="G13" s="365">
        <v>340000</v>
      </c>
      <c r="H13" s="372">
        <f>'ESTIMACIÓN DE INGRESOS'!C28</f>
        <v>260000</v>
      </c>
      <c r="I13" s="122">
        <f t="shared" si="0"/>
        <v>-0.50026428331171013</v>
      </c>
      <c r="J13" s="295">
        <v>275600</v>
      </c>
      <c r="K13" s="295"/>
      <c r="L13" s="355"/>
    </row>
    <row r="14" spans="1:12" ht="15" customHeight="1" x14ac:dyDescent="0.2">
      <c r="A14" s="121">
        <v>1.8</v>
      </c>
      <c r="B14" s="555" t="s">
        <v>14</v>
      </c>
      <c r="C14" s="556"/>
      <c r="D14" s="557"/>
      <c r="E14" s="295"/>
      <c r="F14" s="295"/>
      <c r="G14" s="365"/>
      <c r="H14" s="372">
        <f>'ESTIMACIÓN DE INGRESOS'!C34</f>
        <v>0</v>
      </c>
      <c r="I14" s="123" t="e">
        <f t="shared" ref="I14" si="1">H14/E14-1</f>
        <v>#DIV/0!</v>
      </c>
      <c r="J14" s="295"/>
      <c r="K14" s="295"/>
      <c r="L14" s="355"/>
    </row>
    <row r="15" spans="1:12" ht="24.6" customHeight="1" x14ac:dyDescent="0.2">
      <c r="A15" s="121">
        <v>1.9</v>
      </c>
      <c r="B15" s="656" t="s">
        <v>1091</v>
      </c>
      <c r="C15" s="556"/>
      <c r="D15" s="557"/>
      <c r="E15" s="295"/>
      <c r="F15" s="295"/>
      <c r="G15" s="365"/>
      <c r="H15" s="372">
        <f>'ESTIMACIÓN DE INGRESOS'!C35</f>
        <v>0</v>
      </c>
      <c r="I15" s="123" t="e">
        <f t="shared" si="0"/>
        <v>#DIV/0!</v>
      </c>
      <c r="J15" s="295"/>
      <c r="K15" s="295"/>
      <c r="L15" s="355"/>
    </row>
    <row r="16" spans="1:12" ht="17.45" customHeight="1" x14ac:dyDescent="0.2">
      <c r="A16" s="217">
        <v>2</v>
      </c>
      <c r="B16" s="652" t="s">
        <v>15</v>
      </c>
      <c r="C16" s="652"/>
      <c r="D16" s="652"/>
      <c r="E16" s="297">
        <f>SUM(E17:E21)</f>
        <v>0</v>
      </c>
      <c r="F16" s="297">
        <f>SUM(F17:F21)</f>
        <v>0</v>
      </c>
      <c r="G16" s="367">
        <f>SUM(G17:G21)</f>
        <v>0</v>
      </c>
      <c r="H16" s="373">
        <f>SUM(H17:H21)</f>
        <v>0</v>
      </c>
      <c r="I16" s="218" t="e">
        <f t="shared" si="0"/>
        <v>#DIV/0!</v>
      </c>
      <c r="J16" s="297">
        <f>SUM(J17:J21)</f>
        <v>0</v>
      </c>
      <c r="K16" s="297">
        <f>SUM(K17:K21)</f>
        <v>0</v>
      </c>
      <c r="L16" s="357">
        <f>SUM(L17:L21)</f>
        <v>0</v>
      </c>
    </row>
    <row r="17" spans="1:12" x14ac:dyDescent="0.2">
      <c r="A17" s="121">
        <v>2.1</v>
      </c>
      <c r="B17" s="555" t="s">
        <v>862</v>
      </c>
      <c r="C17" s="556"/>
      <c r="D17" s="557"/>
      <c r="E17" s="295"/>
      <c r="F17" s="295"/>
      <c r="G17" s="365"/>
      <c r="H17" s="372">
        <f>'ESTIMACIÓN DE INGRESOS'!C37</f>
        <v>0</v>
      </c>
      <c r="I17" s="122" t="e">
        <f>H17/E17-1</f>
        <v>#DIV/0!</v>
      </c>
      <c r="J17" s="295"/>
      <c r="K17" s="295"/>
      <c r="L17" s="355"/>
    </row>
    <row r="18" spans="1:12" ht="15" customHeight="1" x14ac:dyDescent="0.2">
      <c r="A18" s="121">
        <v>2.2000000000000002</v>
      </c>
      <c r="B18" s="555" t="s">
        <v>863</v>
      </c>
      <c r="C18" s="556"/>
      <c r="D18" s="557"/>
      <c r="E18" s="296"/>
      <c r="F18" s="296"/>
      <c r="G18" s="366"/>
      <c r="H18" s="372">
        <f>'ESTIMACIÓN DE INGRESOS'!C38</f>
        <v>0</v>
      </c>
      <c r="I18" s="122" t="e">
        <f>H18/E18-1</f>
        <v>#DIV/0!</v>
      </c>
      <c r="J18" s="296"/>
      <c r="K18" s="296"/>
      <c r="L18" s="356"/>
    </row>
    <row r="19" spans="1:12" ht="15" customHeight="1" x14ac:dyDescent="0.2">
      <c r="A19" s="121">
        <v>2.2999999999999998</v>
      </c>
      <c r="B19" s="555" t="s">
        <v>864</v>
      </c>
      <c r="C19" s="556"/>
      <c r="D19" s="557"/>
      <c r="E19" s="296"/>
      <c r="F19" s="296"/>
      <c r="G19" s="366"/>
      <c r="H19" s="372">
        <f>'ESTIMACIÓN DE INGRESOS'!C39</f>
        <v>0</v>
      </c>
      <c r="I19" s="122" t="e">
        <f>H19/E19-1</f>
        <v>#DIV/0!</v>
      </c>
      <c r="J19" s="296"/>
      <c r="K19" s="296"/>
      <c r="L19" s="356"/>
    </row>
    <row r="20" spans="1:12" ht="15" customHeight="1" x14ac:dyDescent="0.2">
      <c r="A20" s="121">
        <v>2.4</v>
      </c>
      <c r="B20" s="555" t="s">
        <v>865</v>
      </c>
      <c r="C20" s="556"/>
      <c r="D20" s="557"/>
      <c r="E20" s="295"/>
      <c r="F20" s="295"/>
      <c r="G20" s="365"/>
      <c r="H20" s="372">
        <f>'ESTIMACIÓN DE INGRESOS'!C40</f>
        <v>0</v>
      </c>
      <c r="I20" s="122" t="e">
        <f>H20/E20-1</f>
        <v>#DIV/0!</v>
      </c>
      <c r="J20" s="295"/>
      <c r="K20" s="295"/>
      <c r="L20" s="355"/>
    </row>
    <row r="21" spans="1:12" ht="15" customHeight="1" x14ac:dyDescent="0.2">
      <c r="A21" s="121">
        <v>2.5</v>
      </c>
      <c r="B21" s="555" t="s">
        <v>1092</v>
      </c>
      <c r="C21" s="556"/>
      <c r="D21" s="557"/>
      <c r="E21" s="295"/>
      <c r="F21" s="295"/>
      <c r="G21" s="365"/>
      <c r="H21" s="372">
        <f>'ESTIMACIÓN DE INGRESOS'!C41</f>
        <v>0</v>
      </c>
      <c r="I21" s="122" t="e">
        <f>H21/E21-1</f>
        <v>#DIV/0!</v>
      </c>
      <c r="J21" s="295"/>
      <c r="K21" s="295"/>
      <c r="L21" s="355"/>
    </row>
    <row r="22" spans="1:12" ht="16.899999999999999" customHeight="1" x14ac:dyDescent="0.2">
      <c r="A22" s="217">
        <v>3</v>
      </c>
      <c r="B22" s="652" t="s">
        <v>16</v>
      </c>
      <c r="C22" s="652"/>
      <c r="D22" s="652"/>
      <c r="E22" s="297">
        <f>SUM(E23:E24)</f>
        <v>1874200</v>
      </c>
      <c r="F22" s="297">
        <f>SUM(F23:F24)</f>
        <v>0</v>
      </c>
      <c r="G22" s="367">
        <f>SUM(G23:G24)</f>
        <v>0</v>
      </c>
      <c r="H22" s="373">
        <f>SUM(H23:H24)</f>
        <v>0</v>
      </c>
      <c r="I22" s="219">
        <f t="shared" si="0"/>
        <v>-1</v>
      </c>
      <c r="J22" s="297">
        <f>SUM(J23:J24)</f>
        <v>0</v>
      </c>
      <c r="K22" s="297">
        <f>SUM(K23:K24)</f>
        <v>0</v>
      </c>
      <c r="L22" s="357">
        <f>SUM(L23:L24)</f>
        <v>0</v>
      </c>
    </row>
    <row r="23" spans="1:12" ht="15" customHeight="1" x14ac:dyDescent="0.2">
      <c r="A23" s="121">
        <v>3.1</v>
      </c>
      <c r="B23" s="554" t="s">
        <v>17</v>
      </c>
      <c r="C23" s="554"/>
      <c r="D23" s="554"/>
      <c r="E23" s="296">
        <v>1874200</v>
      </c>
      <c r="F23" s="296"/>
      <c r="G23" s="366"/>
      <c r="H23" s="372">
        <f>'ESTIMACIÓN DE INGRESOS'!C43</f>
        <v>0</v>
      </c>
      <c r="I23" s="123">
        <f t="shared" si="0"/>
        <v>-1</v>
      </c>
      <c r="J23" s="296"/>
      <c r="K23" s="296"/>
      <c r="L23" s="356"/>
    </row>
    <row r="24" spans="1:12" ht="22.9" customHeight="1" x14ac:dyDescent="0.2">
      <c r="A24" s="121">
        <v>3.9</v>
      </c>
      <c r="B24" s="657" t="s">
        <v>1093</v>
      </c>
      <c r="C24" s="554"/>
      <c r="D24" s="554"/>
      <c r="E24" s="296"/>
      <c r="F24" s="296"/>
      <c r="G24" s="366"/>
      <c r="H24" s="372">
        <f>'ESTIMACIÓN DE INGRESOS'!C44</f>
        <v>0</v>
      </c>
      <c r="I24" s="123" t="e">
        <f t="shared" si="0"/>
        <v>#DIV/0!</v>
      </c>
      <c r="J24" s="296"/>
      <c r="K24" s="296"/>
      <c r="L24" s="356"/>
    </row>
    <row r="25" spans="1:12" ht="19.149999999999999" customHeight="1" x14ac:dyDescent="0.2">
      <c r="A25" s="217">
        <v>4</v>
      </c>
      <c r="B25" s="652" t="s">
        <v>18</v>
      </c>
      <c r="C25" s="652"/>
      <c r="D25" s="652"/>
      <c r="E25" s="297">
        <f>SUM(E26:E31)</f>
        <v>13935885</v>
      </c>
      <c r="F25" s="297">
        <f>SUM(F26:F31)</f>
        <v>11935000</v>
      </c>
      <c r="G25" s="367">
        <f>SUM(G26:G31)</f>
        <v>14631845</v>
      </c>
      <c r="H25" s="373">
        <f>SUM(H26:H31)</f>
        <v>14352799</v>
      </c>
      <c r="I25" s="219">
        <f t="shared" si="0"/>
        <v>2.9916578674407779E-2</v>
      </c>
      <c r="J25" s="297">
        <f>SUM(J26:J31)</f>
        <v>15213967</v>
      </c>
      <c r="K25" s="297">
        <f>SUM(K26:K31)</f>
        <v>0</v>
      </c>
      <c r="L25" s="357">
        <f>SUM(L26:L31)</f>
        <v>0</v>
      </c>
    </row>
    <row r="26" spans="1:12" x14ac:dyDescent="0.2">
      <c r="A26" s="121">
        <v>4.0999999999999996</v>
      </c>
      <c r="B26" s="551" t="s">
        <v>857</v>
      </c>
      <c r="C26" s="551"/>
      <c r="D26" s="551"/>
      <c r="E26" s="295">
        <v>1839735</v>
      </c>
      <c r="F26" s="295">
        <v>850000</v>
      </c>
      <c r="G26" s="365">
        <v>1130000</v>
      </c>
      <c r="H26" s="372">
        <f>'ESTIMACIÓN DE INGRESOS'!$C$46</f>
        <v>1890000</v>
      </c>
      <c r="I26" s="122">
        <f t="shared" si="0"/>
        <v>2.7321869725802861E-2</v>
      </c>
      <c r="J26" s="295">
        <v>2003400</v>
      </c>
      <c r="K26" s="295"/>
      <c r="L26" s="355"/>
    </row>
    <row r="27" spans="1:12" ht="15" customHeight="1" x14ac:dyDescent="0.2">
      <c r="A27" s="121">
        <v>4.2</v>
      </c>
      <c r="B27" s="551" t="s">
        <v>1096</v>
      </c>
      <c r="C27" s="551"/>
      <c r="D27" s="551"/>
      <c r="E27" s="296"/>
      <c r="F27" s="296"/>
      <c r="G27" s="366"/>
      <c r="H27" s="374">
        <f>'ESTIMACIÓN DE INGRESOS'!C59</f>
        <v>0</v>
      </c>
      <c r="I27" s="292" t="e">
        <f t="shared" si="0"/>
        <v>#DIV/0!</v>
      </c>
      <c r="J27" s="296"/>
      <c r="K27" s="296"/>
      <c r="L27" s="356"/>
    </row>
    <row r="28" spans="1:12" ht="15" customHeight="1" x14ac:dyDescent="0.2">
      <c r="A28" s="121">
        <v>4.3</v>
      </c>
      <c r="B28" s="542" t="s">
        <v>858</v>
      </c>
      <c r="C28" s="543"/>
      <c r="D28" s="544"/>
      <c r="E28" s="296">
        <v>11291350</v>
      </c>
      <c r="F28" s="296">
        <v>9703000</v>
      </c>
      <c r="G28" s="366">
        <v>12187830</v>
      </c>
      <c r="H28" s="372">
        <f>'ESTIMACIÓN DE INGRESOS'!C60</f>
        <v>11072799</v>
      </c>
      <c r="I28" s="122">
        <f t="shared" si="0"/>
        <v>-1.9355612924938148E-2</v>
      </c>
      <c r="J28" s="296">
        <v>11737167</v>
      </c>
      <c r="K28" s="296"/>
      <c r="L28" s="356"/>
    </row>
    <row r="29" spans="1:12" ht="15" customHeight="1" x14ac:dyDescent="0.2">
      <c r="A29" s="121">
        <v>4.4000000000000004</v>
      </c>
      <c r="B29" s="551" t="s">
        <v>859</v>
      </c>
      <c r="C29" s="551"/>
      <c r="D29" s="551"/>
      <c r="E29" s="295">
        <v>627900</v>
      </c>
      <c r="F29" s="295">
        <v>1252000</v>
      </c>
      <c r="G29" s="365">
        <v>1119000</v>
      </c>
      <c r="H29" s="372">
        <f>'ESTIMACIÓN DE INGRESOS'!C113</f>
        <v>1245000</v>
      </c>
      <c r="I29" s="122">
        <f t="shared" ref="I29:I68" si="2">H29/E29-1</f>
        <v>0.98279980888676532</v>
      </c>
      <c r="J29" s="295">
        <v>1319700</v>
      </c>
      <c r="K29" s="295"/>
      <c r="L29" s="355"/>
    </row>
    <row r="30" spans="1:12" ht="15" customHeight="1" x14ac:dyDescent="0.2">
      <c r="A30" s="121">
        <v>4.5</v>
      </c>
      <c r="B30" s="551" t="s">
        <v>1016</v>
      </c>
      <c r="C30" s="551"/>
      <c r="D30" s="551"/>
      <c r="E30" s="295">
        <v>176900</v>
      </c>
      <c r="F30" s="295">
        <v>130000</v>
      </c>
      <c r="G30" s="365">
        <v>195015</v>
      </c>
      <c r="H30" s="372">
        <f>'ESTIMACIÓN DE INGRESOS'!C119</f>
        <v>145000</v>
      </c>
      <c r="I30" s="122">
        <f t="shared" ref="I30" si="3">H30/E30-1</f>
        <v>-0.18032786885245899</v>
      </c>
      <c r="J30" s="295">
        <v>153700</v>
      </c>
      <c r="K30" s="295"/>
      <c r="L30" s="355"/>
    </row>
    <row r="31" spans="1:12" ht="22.9" customHeight="1" x14ac:dyDescent="0.2">
      <c r="A31" s="121">
        <v>4.9000000000000004</v>
      </c>
      <c r="B31" s="551" t="s">
        <v>1095</v>
      </c>
      <c r="C31" s="551"/>
      <c r="D31" s="551"/>
      <c r="E31" s="295"/>
      <c r="F31" s="295"/>
      <c r="G31" s="365"/>
      <c r="H31" s="372">
        <f>'ESTIMACIÓN DE INGRESOS'!$C$124</f>
        <v>0</v>
      </c>
      <c r="I31" s="122" t="e">
        <f t="shared" si="2"/>
        <v>#DIV/0!</v>
      </c>
      <c r="J31" s="295"/>
      <c r="K31" s="295"/>
      <c r="L31" s="355"/>
    </row>
    <row r="32" spans="1:12" ht="19.899999999999999" customHeight="1" x14ac:dyDescent="0.2">
      <c r="A32" s="217">
        <v>5</v>
      </c>
      <c r="B32" s="652" t="s">
        <v>19</v>
      </c>
      <c r="C32" s="652"/>
      <c r="D32" s="652"/>
      <c r="E32" s="297">
        <f>SUM(E33:E35)</f>
        <v>1326780</v>
      </c>
      <c r="F32" s="297">
        <f>SUM(F33:F35)</f>
        <v>400000</v>
      </c>
      <c r="G32" s="367">
        <f>SUM(G33:G35)</f>
        <v>1382085</v>
      </c>
      <c r="H32" s="373">
        <f>SUM(H33:H35)</f>
        <v>800000</v>
      </c>
      <c r="I32" s="219">
        <f t="shared" si="2"/>
        <v>-0.39703643407347111</v>
      </c>
      <c r="J32" s="297">
        <f>SUM(J33:J35)</f>
        <v>848000</v>
      </c>
      <c r="K32" s="297">
        <f>SUM(K33:K35)</f>
        <v>0</v>
      </c>
      <c r="L32" s="357">
        <f>SUM(L33:L35)</f>
        <v>0</v>
      </c>
    </row>
    <row r="33" spans="1:12" ht="15" customHeight="1" x14ac:dyDescent="0.2">
      <c r="A33" s="121">
        <v>5.0999999999999996</v>
      </c>
      <c r="B33" s="551" t="s">
        <v>903</v>
      </c>
      <c r="C33" s="551"/>
      <c r="D33" s="551"/>
      <c r="E33" s="295">
        <v>1326780</v>
      </c>
      <c r="F33" s="295">
        <v>400000</v>
      </c>
      <c r="G33" s="365">
        <v>1382085</v>
      </c>
      <c r="H33" s="372">
        <f>'ESTIMACIÓN DE INGRESOS'!$C$126</f>
        <v>800000</v>
      </c>
      <c r="I33" s="122">
        <f t="shared" si="2"/>
        <v>-0.39703643407347111</v>
      </c>
      <c r="J33" s="295">
        <v>848000</v>
      </c>
      <c r="K33" s="295"/>
      <c r="L33" s="355"/>
    </row>
    <row r="34" spans="1:12" ht="15" customHeight="1" x14ac:dyDescent="0.2">
      <c r="A34" s="121">
        <v>5.2</v>
      </c>
      <c r="B34" s="551" t="s">
        <v>1017</v>
      </c>
      <c r="C34" s="551"/>
      <c r="D34" s="551"/>
      <c r="E34" s="295"/>
      <c r="F34" s="295"/>
      <c r="G34" s="365"/>
      <c r="H34" s="374">
        <f>'ESTIMACIÓN DE INGRESOS'!C132</f>
        <v>0</v>
      </c>
      <c r="I34" s="292" t="e">
        <f t="shared" si="2"/>
        <v>#DIV/0!</v>
      </c>
      <c r="J34" s="295"/>
      <c r="K34" s="295"/>
      <c r="L34" s="355"/>
    </row>
    <row r="35" spans="1:12" ht="21" customHeight="1" x14ac:dyDescent="0.2">
      <c r="A35" s="121">
        <v>5.9</v>
      </c>
      <c r="B35" s="551" t="s">
        <v>1018</v>
      </c>
      <c r="C35" s="551"/>
      <c r="D35" s="551"/>
      <c r="E35" s="295"/>
      <c r="F35" s="295"/>
      <c r="G35" s="365"/>
      <c r="H35" s="372">
        <f>'ESTIMACIÓN DE INGRESOS'!C133</f>
        <v>0</v>
      </c>
      <c r="I35" s="122" t="e">
        <f t="shared" si="2"/>
        <v>#DIV/0!</v>
      </c>
      <c r="J35" s="295"/>
      <c r="K35" s="295"/>
      <c r="L35" s="355"/>
    </row>
    <row r="36" spans="1:12" ht="21" customHeight="1" x14ac:dyDescent="0.2">
      <c r="A36" s="217">
        <v>6</v>
      </c>
      <c r="B36" s="652" t="s">
        <v>20</v>
      </c>
      <c r="C36" s="652"/>
      <c r="D36" s="652"/>
      <c r="E36" s="297">
        <f>SUM(E37:E40)</f>
        <v>131040</v>
      </c>
      <c r="F36" s="297">
        <f>SUM(F37:F40)</f>
        <v>700000</v>
      </c>
      <c r="G36" s="367">
        <f>SUM(G37:G40)</f>
        <v>2246118</v>
      </c>
      <c r="H36" s="373">
        <f>SUM(H37:H40)</f>
        <v>475000</v>
      </c>
      <c r="I36" s="219">
        <f t="shared" si="2"/>
        <v>2.6248473748473748</v>
      </c>
      <c r="J36" s="297">
        <f>SUM(J37:J40)</f>
        <v>503500</v>
      </c>
      <c r="K36" s="297">
        <f>SUM(K37:K40)</f>
        <v>0</v>
      </c>
      <c r="L36" s="357">
        <f>SUM(L37:L40)</f>
        <v>0</v>
      </c>
    </row>
    <row r="37" spans="1:12" ht="15" customHeight="1" x14ac:dyDescent="0.2">
      <c r="A37" s="121">
        <v>6.1</v>
      </c>
      <c r="B37" s="551" t="s">
        <v>904</v>
      </c>
      <c r="C37" s="551"/>
      <c r="D37" s="551"/>
      <c r="E37" s="295">
        <v>131040</v>
      </c>
      <c r="F37" s="295">
        <v>700000</v>
      </c>
      <c r="G37" s="365">
        <v>2246118</v>
      </c>
      <c r="H37" s="372">
        <f>'ESTIMACIÓN DE INGRESOS'!$C$135</f>
        <v>475000</v>
      </c>
      <c r="I37" s="122">
        <f t="shared" si="2"/>
        <v>2.6248473748473748</v>
      </c>
      <c r="J37" s="295">
        <v>503500</v>
      </c>
      <c r="K37" s="295"/>
      <c r="L37" s="355"/>
    </row>
    <row r="38" spans="1:12" ht="15" customHeight="1" x14ac:dyDescent="0.2">
      <c r="A38" s="121">
        <v>6.2</v>
      </c>
      <c r="B38" s="551" t="s">
        <v>1019</v>
      </c>
      <c r="C38" s="551"/>
      <c r="D38" s="551"/>
      <c r="E38" s="295"/>
      <c r="F38" s="295"/>
      <c r="G38" s="365"/>
      <c r="H38" s="372">
        <f>'ESTIMACIÓN DE INGRESOS'!C143</f>
        <v>0</v>
      </c>
      <c r="I38" s="122" t="e">
        <f t="shared" si="2"/>
        <v>#DIV/0!</v>
      </c>
      <c r="J38" s="295"/>
      <c r="K38" s="295"/>
      <c r="L38" s="355"/>
    </row>
    <row r="39" spans="1:12" ht="15" customHeight="1" x14ac:dyDescent="0.2">
      <c r="A39" s="121">
        <v>6.3</v>
      </c>
      <c r="B39" s="551" t="s">
        <v>1020</v>
      </c>
      <c r="C39" s="551"/>
      <c r="D39" s="551"/>
      <c r="E39" s="295"/>
      <c r="F39" s="295"/>
      <c r="G39" s="365"/>
      <c r="H39" s="372">
        <f>'ESTIMACIÓN DE INGRESOS'!C144</f>
        <v>0</v>
      </c>
      <c r="I39" s="122" t="e">
        <f t="shared" si="2"/>
        <v>#DIV/0!</v>
      </c>
      <c r="J39" s="295"/>
      <c r="K39" s="295"/>
      <c r="L39" s="355"/>
    </row>
    <row r="40" spans="1:12" ht="21.6" customHeight="1" x14ac:dyDescent="0.2">
      <c r="A40" s="121">
        <v>6.9</v>
      </c>
      <c r="B40" s="551" t="s">
        <v>1023</v>
      </c>
      <c r="C40" s="551"/>
      <c r="D40" s="551"/>
      <c r="E40" s="295"/>
      <c r="F40" s="295"/>
      <c r="G40" s="365"/>
      <c r="H40" s="372">
        <f>'ESTIMACIÓN DE INGRESOS'!C145</f>
        <v>0</v>
      </c>
      <c r="I40" s="122" t="e">
        <f t="shared" si="2"/>
        <v>#DIV/0!</v>
      </c>
      <c r="J40" s="295"/>
      <c r="K40" s="295"/>
      <c r="L40" s="355"/>
    </row>
    <row r="41" spans="1:12" ht="20.45" customHeight="1" x14ac:dyDescent="0.2">
      <c r="A41" s="217">
        <v>7</v>
      </c>
      <c r="B41" s="652" t="s">
        <v>1024</v>
      </c>
      <c r="C41" s="652"/>
      <c r="D41" s="652"/>
      <c r="E41" s="297">
        <f>SUM(E42:E50)</f>
        <v>0</v>
      </c>
      <c r="F41" s="297">
        <f>SUM(F42:F50)</f>
        <v>0</v>
      </c>
      <c r="G41" s="367">
        <f>SUM(G42:G50)</f>
        <v>0</v>
      </c>
      <c r="H41" s="373">
        <f>SUM(H42:H50)</f>
        <v>0</v>
      </c>
      <c r="I41" s="219" t="e">
        <f t="shared" si="2"/>
        <v>#DIV/0!</v>
      </c>
      <c r="J41" s="297">
        <f>SUM(J42:J50)</f>
        <v>0</v>
      </c>
      <c r="K41" s="297">
        <f>SUM(K42:K50)</f>
        <v>0</v>
      </c>
      <c r="L41" s="357">
        <f>SUM(L42:L50)</f>
        <v>0</v>
      </c>
    </row>
    <row r="42" spans="1:12" ht="21.6" customHeight="1" x14ac:dyDescent="0.2">
      <c r="A42" s="121">
        <v>7.1</v>
      </c>
      <c r="B42" s="551" t="s">
        <v>1025</v>
      </c>
      <c r="C42" s="551"/>
      <c r="D42" s="551"/>
      <c r="E42" s="299"/>
      <c r="F42" s="299"/>
      <c r="G42" s="368"/>
      <c r="H42" s="372">
        <f>'ESTIMACIÓN DE INGRESOS'!C147</f>
        <v>0</v>
      </c>
      <c r="I42" s="122" t="e">
        <f t="shared" si="2"/>
        <v>#DIV/0!</v>
      </c>
      <c r="J42" s="299"/>
      <c r="K42" s="299"/>
      <c r="L42" s="358"/>
    </row>
    <row r="43" spans="1:12" ht="22.15" customHeight="1" x14ac:dyDescent="0.2">
      <c r="A43" s="121">
        <v>7.2</v>
      </c>
      <c r="B43" s="551" t="s">
        <v>1026</v>
      </c>
      <c r="C43" s="551"/>
      <c r="D43" s="551"/>
      <c r="E43" s="299"/>
      <c r="F43" s="299"/>
      <c r="G43" s="368"/>
      <c r="H43" s="372">
        <f>'ESTIMACIÓN DE INGRESOS'!C148</f>
        <v>0</v>
      </c>
      <c r="I43" s="122" t="e">
        <f t="shared" si="2"/>
        <v>#DIV/0!</v>
      </c>
      <c r="J43" s="299"/>
      <c r="K43" s="299"/>
      <c r="L43" s="358"/>
    </row>
    <row r="44" spans="1:12" ht="24.6" customHeight="1" x14ac:dyDescent="0.2">
      <c r="A44" s="121">
        <v>7.3</v>
      </c>
      <c r="B44" s="551" t="s">
        <v>1027</v>
      </c>
      <c r="C44" s="551"/>
      <c r="D44" s="551"/>
      <c r="E44" s="299"/>
      <c r="F44" s="299"/>
      <c r="G44" s="368"/>
      <c r="H44" s="372">
        <f>'ESTIMACIÓN DE INGRESOS'!C149</f>
        <v>0</v>
      </c>
      <c r="I44" s="122" t="e">
        <f t="shared" si="2"/>
        <v>#DIV/0!</v>
      </c>
      <c r="J44" s="299"/>
      <c r="K44" s="299"/>
      <c r="L44" s="358"/>
    </row>
    <row r="45" spans="1:12" ht="26.45" customHeight="1" x14ac:dyDescent="0.2">
      <c r="A45" s="121">
        <v>7.4</v>
      </c>
      <c r="B45" s="551" t="s">
        <v>1028</v>
      </c>
      <c r="C45" s="551"/>
      <c r="D45" s="551"/>
      <c r="E45" s="299"/>
      <c r="F45" s="299"/>
      <c r="G45" s="368"/>
      <c r="H45" s="372">
        <f>'ESTIMACIÓN DE INGRESOS'!C150</f>
        <v>0</v>
      </c>
      <c r="I45" s="122" t="e">
        <f t="shared" si="2"/>
        <v>#DIV/0!</v>
      </c>
      <c r="J45" s="299"/>
      <c r="K45" s="299"/>
      <c r="L45" s="358"/>
    </row>
    <row r="46" spans="1:12" ht="26.45" customHeight="1" x14ac:dyDescent="0.2">
      <c r="A46" s="121">
        <v>7.5</v>
      </c>
      <c r="B46" s="551" t="s">
        <v>1029</v>
      </c>
      <c r="C46" s="551"/>
      <c r="D46" s="551"/>
      <c r="E46" s="299"/>
      <c r="F46" s="299"/>
      <c r="G46" s="368"/>
      <c r="H46" s="372">
        <f>'ESTIMACIÓN DE INGRESOS'!C151</f>
        <v>0</v>
      </c>
      <c r="I46" s="122" t="e">
        <f t="shared" si="2"/>
        <v>#DIV/0!</v>
      </c>
      <c r="J46" s="299"/>
      <c r="K46" s="299"/>
      <c r="L46" s="358"/>
    </row>
    <row r="47" spans="1:12" ht="26.45" customHeight="1" x14ac:dyDescent="0.2">
      <c r="A47" s="121">
        <v>7.6</v>
      </c>
      <c r="B47" s="551" t="s">
        <v>1030</v>
      </c>
      <c r="C47" s="551"/>
      <c r="D47" s="551"/>
      <c r="E47" s="299"/>
      <c r="F47" s="299"/>
      <c r="G47" s="368"/>
      <c r="H47" s="372">
        <f>'ESTIMACIÓN DE INGRESOS'!C152</f>
        <v>0</v>
      </c>
      <c r="I47" s="122" t="e">
        <f t="shared" si="2"/>
        <v>#DIV/0!</v>
      </c>
      <c r="J47" s="299"/>
      <c r="K47" s="299"/>
      <c r="L47" s="358"/>
    </row>
    <row r="48" spans="1:12" ht="26.45" customHeight="1" x14ac:dyDescent="0.2">
      <c r="A48" s="121">
        <v>7.7</v>
      </c>
      <c r="B48" s="551" t="s">
        <v>1031</v>
      </c>
      <c r="C48" s="551"/>
      <c r="D48" s="551"/>
      <c r="E48" s="299"/>
      <c r="F48" s="299"/>
      <c r="G48" s="368"/>
      <c r="H48" s="372">
        <f>'ESTIMACIÓN DE INGRESOS'!C153</f>
        <v>0</v>
      </c>
      <c r="I48" s="122" t="e">
        <f t="shared" si="2"/>
        <v>#DIV/0!</v>
      </c>
      <c r="J48" s="299"/>
      <c r="K48" s="299"/>
      <c r="L48" s="358"/>
    </row>
    <row r="49" spans="1:12" ht="26.45" customHeight="1" x14ac:dyDescent="0.2">
      <c r="A49" s="121">
        <v>7.8</v>
      </c>
      <c r="B49" s="551" t="s">
        <v>1032</v>
      </c>
      <c r="C49" s="551"/>
      <c r="D49" s="551"/>
      <c r="E49" s="299"/>
      <c r="F49" s="299"/>
      <c r="G49" s="368"/>
      <c r="H49" s="372">
        <f>'ESTIMACIÓN DE INGRESOS'!C154</f>
        <v>0</v>
      </c>
      <c r="I49" s="122" t="e">
        <f t="shared" si="2"/>
        <v>#DIV/0!</v>
      </c>
      <c r="J49" s="299"/>
      <c r="K49" s="299"/>
      <c r="L49" s="358"/>
    </row>
    <row r="50" spans="1:12" ht="20.45" customHeight="1" x14ac:dyDescent="0.2">
      <c r="A50" s="121">
        <v>7.9</v>
      </c>
      <c r="B50" s="551" t="s">
        <v>1033</v>
      </c>
      <c r="C50" s="551"/>
      <c r="D50" s="551"/>
      <c r="E50" s="299"/>
      <c r="F50" s="299"/>
      <c r="G50" s="368"/>
      <c r="H50" s="372">
        <f>'ESTIMACIÓN DE INGRESOS'!C155</f>
        <v>0</v>
      </c>
      <c r="I50" s="122" t="e">
        <f t="shared" si="2"/>
        <v>#DIV/0!</v>
      </c>
      <c r="J50" s="299"/>
      <c r="K50" s="299"/>
      <c r="L50" s="358"/>
    </row>
    <row r="51" spans="1:12" ht="24.6" customHeight="1" x14ac:dyDescent="0.2">
      <c r="A51" s="217">
        <v>8</v>
      </c>
      <c r="B51" s="652" t="s">
        <v>1034</v>
      </c>
      <c r="C51" s="652"/>
      <c r="D51" s="652"/>
      <c r="E51" s="297">
        <f>SUM(E52:E56)</f>
        <v>70009816</v>
      </c>
      <c r="F51" s="297">
        <f>SUM(F52:F56)</f>
        <v>105060000</v>
      </c>
      <c r="G51" s="367">
        <f>SUM(G52:G56)</f>
        <v>86012901</v>
      </c>
      <c r="H51" s="373">
        <f>SUM(H52:H56)</f>
        <v>88309259</v>
      </c>
      <c r="I51" s="219">
        <f t="shared" si="2"/>
        <v>0.26138396078629889</v>
      </c>
      <c r="J51" s="297">
        <f>SUM(J52:J56)</f>
        <v>98607815</v>
      </c>
      <c r="K51" s="297">
        <f>SUM(K52:K56)</f>
        <v>0</v>
      </c>
      <c r="L51" s="357">
        <f>SUM(L52:L56)</f>
        <v>0</v>
      </c>
    </row>
    <row r="52" spans="1:12" x14ac:dyDescent="0.2">
      <c r="A52" s="121">
        <v>8.1</v>
      </c>
      <c r="B52" s="551" t="s">
        <v>22</v>
      </c>
      <c r="C52" s="551"/>
      <c r="D52" s="551"/>
      <c r="E52" s="295">
        <v>40890540</v>
      </c>
      <c r="F52" s="295">
        <v>67900000</v>
      </c>
      <c r="G52" s="365">
        <v>63200000</v>
      </c>
      <c r="H52" s="372">
        <f>'ESTIMACIÓN DE INGRESOS'!$C$157</f>
        <v>63200000</v>
      </c>
      <c r="I52" s="122">
        <f t="shared" si="2"/>
        <v>0.54558976232644518</v>
      </c>
      <c r="J52" s="295">
        <v>66992000</v>
      </c>
      <c r="K52" s="295"/>
      <c r="L52" s="355"/>
    </row>
    <row r="53" spans="1:12" x14ac:dyDescent="0.2">
      <c r="A53" s="121">
        <v>8.1999999999999993</v>
      </c>
      <c r="B53" s="551" t="s">
        <v>23</v>
      </c>
      <c r="C53" s="551"/>
      <c r="D53" s="551"/>
      <c r="E53" s="295">
        <v>22619276</v>
      </c>
      <c r="F53" s="295">
        <v>22805000</v>
      </c>
      <c r="G53" s="365">
        <v>22812901</v>
      </c>
      <c r="H53" s="372">
        <f>'ESTIMACIÓN DE INGRESOS'!$C$160</f>
        <v>25109259</v>
      </c>
      <c r="I53" s="122">
        <f t="shared" si="2"/>
        <v>0.11008234746328749</v>
      </c>
      <c r="J53" s="295">
        <v>26615815</v>
      </c>
      <c r="K53" s="295"/>
      <c r="L53" s="355"/>
    </row>
    <row r="54" spans="1:12" x14ac:dyDescent="0.2">
      <c r="A54" s="121">
        <v>8.3000000000000007</v>
      </c>
      <c r="B54" s="551" t="s">
        <v>24</v>
      </c>
      <c r="C54" s="551"/>
      <c r="D54" s="551"/>
      <c r="E54" s="295">
        <v>6500000</v>
      </c>
      <c r="F54" s="295">
        <v>14355000</v>
      </c>
      <c r="G54" s="365"/>
      <c r="H54" s="372">
        <f>'ESTIMACIÓN DE INGRESOS'!C165</f>
        <v>0</v>
      </c>
      <c r="I54" s="122">
        <f t="shared" si="2"/>
        <v>-1</v>
      </c>
      <c r="J54" s="295">
        <v>5000000</v>
      </c>
      <c r="K54" s="295"/>
      <c r="L54" s="355"/>
    </row>
    <row r="55" spans="1:12" x14ac:dyDescent="0.2">
      <c r="A55" s="121">
        <v>8.4</v>
      </c>
      <c r="B55" s="551" t="s">
        <v>1035</v>
      </c>
      <c r="C55" s="551"/>
      <c r="D55" s="551"/>
      <c r="E55" s="295"/>
      <c r="F55" s="295"/>
      <c r="G55" s="365"/>
      <c r="H55" s="372">
        <f>'ESTIMACIÓN DE INGRESOS'!C166</f>
        <v>0</v>
      </c>
      <c r="I55" s="122" t="e">
        <f t="shared" si="2"/>
        <v>#DIV/0!</v>
      </c>
      <c r="J55" s="295"/>
      <c r="K55" s="295"/>
      <c r="L55" s="355"/>
    </row>
    <row r="56" spans="1:12" x14ac:dyDescent="0.2">
      <c r="A56" s="121">
        <v>8.5</v>
      </c>
      <c r="B56" s="551" t="s">
        <v>1036</v>
      </c>
      <c r="C56" s="551"/>
      <c r="D56" s="551"/>
      <c r="E56" s="295"/>
      <c r="F56" s="295"/>
      <c r="G56" s="365"/>
      <c r="H56" s="372">
        <f>'ESTIMACIÓN DE INGRESOS'!C167</f>
        <v>0</v>
      </c>
      <c r="I56" s="122" t="e">
        <f t="shared" si="2"/>
        <v>#DIV/0!</v>
      </c>
      <c r="J56" s="295"/>
      <c r="K56" s="295"/>
      <c r="L56" s="355"/>
    </row>
    <row r="57" spans="1:12" ht="24.75" customHeight="1" x14ac:dyDescent="0.2">
      <c r="A57" s="217">
        <v>9</v>
      </c>
      <c r="B57" s="652" t="s">
        <v>1037</v>
      </c>
      <c r="C57" s="652"/>
      <c r="D57" s="652"/>
      <c r="E57" s="297">
        <f>SUM(E58:E64)</f>
        <v>0</v>
      </c>
      <c r="F57" s="297">
        <f>SUM(F58:F64)</f>
        <v>0</v>
      </c>
      <c r="G57" s="367">
        <f>SUM(G58:G64)</f>
        <v>0</v>
      </c>
      <c r="H57" s="373">
        <f>SUM(H58:H64)</f>
        <v>0</v>
      </c>
      <c r="I57" s="219" t="e">
        <f t="shared" si="2"/>
        <v>#DIV/0!</v>
      </c>
      <c r="J57" s="297">
        <f>SUM(J58:J64)</f>
        <v>0</v>
      </c>
      <c r="K57" s="297">
        <f>SUM(K58:K64)</f>
        <v>0</v>
      </c>
      <c r="L57" s="357">
        <f>SUM(L58:L64)</f>
        <v>0</v>
      </c>
    </row>
    <row r="58" spans="1:12" x14ac:dyDescent="0.2">
      <c r="A58" s="121">
        <v>9.1</v>
      </c>
      <c r="B58" s="551" t="s">
        <v>1038</v>
      </c>
      <c r="C58" s="551"/>
      <c r="D58" s="551"/>
      <c r="E58" s="295"/>
      <c r="F58" s="295"/>
      <c r="G58" s="365"/>
      <c r="H58" s="372">
        <f>'ESTIMACIÓN DE INGRESOS'!C169</f>
        <v>0</v>
      </c>
      <c r="I58" s="122" t="e">
        <f t="shared" si="2"/>
        <v>#DIV/0!</v>
      </c>
      <c r="J58" s="295"/>
      <c r="K58" s="295"/>
      <c r="L58" s="355"/>
    </row>
    <row r="59" spans="1:12" x14ac:dyDescent="0.2">
      <c r="A59" s="121">
        <v>9.1999999999999993</v>
      </c>
      <c r="B59" s="551" t="s">
        <v>1039</v>
      </c>
      <c r="C59" s="551"/>
      <c r="D59" s="551"/>
      <c r="E59" s="296"/>
      <c r="F59" s="296"/>
      <c r="G59" s="366"/>
      <c r="H59" s="374">
        <f>'ESTIMACIÓN DE INGRESOS'!C170</f>
        <v>0</v>
      </c>
      <c r="I59" s="292" t="e">
        <f t="shared" si="2"/>
        <v>#DIV/0!</v>
      </c>
      <c r="J59" s="296"/>
      <c r="K59" s="296"/>
      <c r="L59" s="356"/>
    </row>
    <row r="60" spans="1:12" x14ac:dyDescent="0.2">
      <c r="A60" s="121">
        <v>9.3000000000000007</v>
      </c>
      <c r="B60" s="551" t="s">
        <v>1040</v>
      </c>
      <c r="C60" s="551"/>
      <c r="D60" s="551"/>
      <c r="E60" s="296"/>
      <c r="F60" s="296"/>
      <c r="G60" s="366"/>
      <c r="H60" s="372">
        <f>'ESTIMACIÓN DE INGRESOS'!C171</f>
        <v>0</v>
      </c>
      <c r="I60" s="122" t="e">
        <f t="shared" si="2"/>
        <v>#DIV/0!</v>
      </c>
      <c r="J60" s="296"/>
      <c r="K60" s="296"/>
      <c r="L60" s="356"/>
    </row>
    <row r="61" spans="1:12" x14ac:dyDescent="0.2">
      <c r="A61" s="121">
        <v>9.4</v>
      </c>
      <c r="B61" s="551" t="s">
        <v>1041</v>
      </c>
      <c r="C61" s="551"/>
      <c r="D61" s="551"/>
      <c r="E61" s="296"/>
      <c r="F61" s="296"/>
      <c r="G61" s="366"/>
      <c r="H61" s="374">
        <f>'ESTIMACIÓN DE INGRESOS'!C172</f>
        <v>0</v>
      </c>
      <c r="I61" s="292" t="e">
        <f t="shared" si="2"/>
        <v>#DIV/0!</v>
      </c>
      <c r="J61" s="296"/>
      <c r="K61" s="296"/>
      <c r="L61" s="356"/>
    </row>
    <row r="62" spans="1:12" x14ac:dyDescent="0.2">
      <c r="A62" s="121">
        <v>9.5</v>
      </c>
      <c r="B62" s="551" t="s">
        <v>66</v>
      </c>
      <c r="C62" s="551"/>
      <c r="D62" s="551"/>
      <c r="E62" s="296"/>
      <c r="F62" s="296"/>
      <c r="G62" s="366"/>
      <c r="H62" s="372">
        <f>'ESTIMACIÓN DE INGRESOS'!C173</f>
        <v>0</v>
      </c>
      <c r="I62" s="122" t="e">
        <f t="shared" si="2"/>
        <v>#DIV/0!</v>
      </c>
      <c r="J62" s="296"/>
      <c r="K62" s="296"/>
      <c r="L62" s="356"/>
    </row>
    <row r="63" spans="1:12" x14ac:dyDescent="0.2">
      <c r="A63" s="121">
        <v>9.6</v>
      </c>
      <c r="B63" s="551" t="s">
        <v>1042</v>
      </c>
      <c r="C63" s="551"/>
      <c r="D63" s="551"/>
      <c r="E63" s="296"/>
      <c r="F63" s="296"/>
      <c r="G63" s="366"/>
      <c r="H63" s="374">
        <f>'ESTIMACIÓN DE INGRESOS'!C174</f>
        <v>0</v>
      </c>
      <c r="I63" s="292" t="e">
        <f t="shared" si="2"/>
        <v>#DIV/0!</v>
      </c>
      <c r="J63" s="296"/>
      <c r="K63" s="296"/>
      <c r="L63" s="356"/>
    </row>
    <row r="64" spans="1:12" x14ac:dyDescent="0.2">
      <c r="A64" s="121">
        <v>9.6999999999999993</v>
      </c>
      <c r="B64" s="551" t="s">
        <v>1043</v>
      </c>
      <c r="C64" s="551"/>
      <c r="D64" s="551"/>
      <c r="E64" s="296"/>
      <c r="F64" s="296"/>
      <c r="G64" s="366"/>
      <c r="H64" s="372">
        <f>'ESTIMACIÓN DE INGRESOS'!C175</f>
        <v>0</v>
      </c>
      <c r="I64" s="124" t="e">
        <f t="shared" si="2"/>
        <v>#DIV/0!</v>
      </c>
      <c r="J64" s="296"/>
      <c r="K64" s="296"/>
      <c r="L64" s="356"/>
    </row>
    <row r="65" spans="1:12" ht="13.9" customHeight="1" x14ac:dyDescent="0.2">
      <c r="A65" s="217">
        <v>0</v>
      </c>
      <c r="B65" s="652" t="s">
        <v>25</v>
      </c>
      <c r="C65" s="652"/>
      <c r="D65" s="652"/>
      <c r="E65" s="297">
        <f>SUM(E66:E68)</f>
        <v>7500000</v>
      </c>
      <c r="F65" s="297">
        <f>SUM(F66:F68)</f>
        <v>0</v>
      </c>
      <c r="G65" s="367">
        <f>SUM(G66:G68)</f>
        <v>0</v>
      </c>
      <c r="H65" s="373">
        <f>SUM(H66:H68)</f>
        <v>0</v>
      </c>
      <c r="I65" s="219">
        <f>H65/E65-1</f>
        <v>-1</v>
      </c>
      <c r="J65" s="297">
        <f>SUM(J66:J68)</f>
        <v>0</v>
      </c>
      <c r="K65" s="297">
        <f>SUM(K66:K68)</f>
        <v>0</v>
      </c>
      <c r="L65" s="357">
        <f>SUM(L66:L68)</f>
        <v>0</v>
      </c>
    </row>
    <row r="66" spans="1:12" ht="12.75" customHeight="1" x14ac:dyDescent="0.2">
      <c r="A66" s="121">
        <v>0.1</v>
      </c>
      <c r="B66" s="542" t="s">
        <v>860</v>
      </c>
      <c r="C66" s="543"/>
      <c r="D66" s="544"/>
      <c r="E66" s="300">
        <v>7500000</v>
      </c>
      <c r="F66" s="300"/>
      <c r="G66" s="369"/>
      <c r="H66" s="375">
        <f>'ESTIMACIÓN DE INGRESOS'!C177</f>
        <v>0</v>
      </c>
      <c r="I66" s="124">
        <f t="shared" si="2"/>
        <v>-1</v>
      </c>
      <c r="J66" s="300"/>
      <c r="K66" s="300"/>
      <c r="L66" s="359"/>
    </row>
    <row r="67" spans="1:12" x14ac:dyDescent="0.2">
      <c r="A67" s="121">
        <v>0.2</v>
      </c>
      <c r="B67" s="542" t="s">
        <v>1044</v>
      </c>
      <c r="C67" s="543"/>
      <c r="D67" s="544"/>
      <c r="E67" s="300"/>
      <c r="F67" s="300"/>
      <c r="G67" s="369"/>
      <c r="H67" s="376">
        <f>'ESTIMACIÓN DE INGRESOS'!C178</f>
        <v>0</v>
      </c>
      <c r="I67" s="293" t="e">
        <f t="shared" si="2"/>
        <v>#DIV/0!</v>
      </c>
      <c r="J67" s="300"/>
      <c r="K67" s="300"/>
      <c r="L67" s="359"/>
    </row>
    <row r="68" spans="1:12" x14ac:dyDescent="0.2">
      <c r="A68" s="121">
        <v>0.3</v>
      </c>
      <c r="B68" s="333" t="s">
        <v>1045</v>
      </c>
      <c r="C68" s="334"/>
      <c r="D68" s="335"/>
      <c r="E68" s="300"/>
      <c r="F68" s="300"/>
      <c r="G68" s="369"/>
      <c r="H68" s="375">
        <f>'ESTIMACIÓN DE INGRESOS'!C179</f>
        <v>0</v>
      </c>
      <c r="I68" s="124" t="e">
        <f t="shared" si="2"/>
        <v>#DIV/0!</v>
      </c>
      <c r="J68" s="300"/>
      <c r="K68" s="300"/>
      <c r="L68" s="359"/>
    </row>
    <row r="69" spans="1:12" ht="22.9" customHeight="1" x14ac:dyDescent="0.2">
      <c r="A69" s="653" t="s">
        <v>139</v>
      </c>
      <c r="B69" s="654"/>
      <c r="C69" s="654"/>
      <c r="D69" s="654"/>
      <c r="E69" s="298">
        <f>SUM(E6+E16+E22+E25+E32+E36+E41+E51+E57+E65)</f>
        <v>104171896</v>
      </c>
      <c r="F69" s="298">
        <f>SUM(F6+F16+F22+F25+F32+F36+F41+F51+F57+F65)</f>
        <v>127622000</v>
      </c>
      <c r="G69" s="370">
        <f>SUM(G6+G16+G22+G25+G32+G36+G41+G51+G57+G65)</f>
        <v>114463727</v>
      </c>
      <c r="H69" s="377">
        <f>SUM(H6+H16+H22+H25+H32+H36+H41+H51+H57+H65)</f>
        <v>114897372</v>
      </c>
      <c r="I69" s="220">
        <f>H69/E69-1</f>
        <v>0.10295940087334121</v>
      </c>
      <c r="J69" s="298">
        <f>SUM(J6+J16+J22+J25+J32+J36+J41+J51+J57+J65)</f>
        <v>126791215</v>
      </c>
      <c r="K69" s="298">
        <f>SUM(K6+K16+K22+K25+K32+K36+K41+K51+K57+K65)</f>
        <v>0</v>
      </c>
      <c r="L69" s="360">
        <f>SUM(L6+L16+L22+L25+L32+L36+L41+L51+L57+L65)</f>
        <v>0</v>
      </c>
    </row>
    <row r="70" spans="1:12" ht="12" customHeight="1" x14ac:dyDescent="0.2">
      <c r="A70" s="550"/>
      <c r="B70" s="550"/>
      <c r="C70" s="550"/>
      <c r="D70" s="550"/>
      <c r="E70" s="550"/>
      <c r="F70" s="550"/>
      <c r="G70" s="550"/>
      <c r="H70" s="550"/>
      <c r="I70" s="550"/>
      <c r="J70" s="45"/>
      <c r="K70" s="45"/>
      <c r="L70" s="45"/>
    </row>
    <row r="71" spans="1:12" ht="12" customHeight="1" x14ac:dyDescent="0.2">
      <c r="A71" s="64"/>
      <c r="B71" s="64"/>
      <c r="C71" s="64"/>
      <c r="D71" s="64"/>
      <c r="E71" s="64"/>
      <c r="F71" s="64"/>
      <c r="G71" s="64"/>
      <c r="H71" s="64"/>
      <c r="I71" s="64"/>
      <c r="J71" s="64"/>
      <c r="K71" s="64"/>
      <c r="L71" s="64"/>
    </row>
    <row r="72" spans="1:12" ht="28.15" customHeight="1" x14ac:dyDescent="0.2">
      <c r="A72" s="64"/>
      <c r="B72" s="64"/>
      <c r="C72" s="64"/>
      <c r="D72" s="64"/>
      <c r="E72" s="64"/>
      <c r="F72" s="64"/>
      <c r="G72" s="64"/>
      <c r="H72" s="64"/>
      <c r="I72" s="64"/>
      <c r="J72" s="64"/>
      <c r="K72" s="64"/>
      <c r="L72" s="64"/>
    </row>
    <row r="73" spans="1:12" ht="16.899999999999999" customHeight="1" x14ac:dyDescent="0.2">
      <c r="A73" s="651" t="s">
        <v>1046</v>
      </c>
      <c r="B73" s="651"/>
      <c r="C73" s="651"/>
      <c r="D73" s="651"/>
      <c r="E73" s="51"/>
      <c r="F73" s="51"/>
      <c r="G73" s="51"/>
      <c r="H73" s="51"/>
      <c r="I73" s="51"/>
      <c r="J73" s="51"/>
      <c r="K73" s="51"/>
      <c r="L73" s="51"/>
    </row>
    <row r="74" spans="1:12" x14ac:dyDescent="0.2">
      <c r="A74" s="223" t="s">
        <v>26</v>
      </c>
      <c r="B74" s="224" t="s">
        <v>3</v>
      </c>
      <c r="C74" s="225" t="s">
        <v>851</v>
      </c>
      <c r="D74" s="226" t="s">
        <v>28</v>
      </c>
      <c r="E74" s="4"/>
      <c r="F74" s="4"/>
      <c r="G74" s="4"/>
      <c r="H74" s="4"/>
      <c r="I74" s="4"/>
      <c r="J74" s="4"/>
      <c r="K74" s="4"/>
      <c r="L74" s="4"/>
    </row>
    <row r="75" spans="1:12" ht="18.75" customHeight="1" x14ac:dyDescent="0.2">
      <c r="A75" s="5">
        <v>1</v>
      </c>
      <c r="B75" s="6" t="s">
        <v>1047</v>
      </c>
      <c r="C75" s="7">
        <f>H6+H16+H22+H25+H32+H36+H41</f>
        <v>26588113</v>
      </c>
      <c r="D75" s="8">
        <f>C75/$C$78</f>
        <v>0.23140749468142752</v>
      </c>
    </row>
    <row r="76" spans="1:12" ht="102" x14ac:dyDescent="0.2">
      <c r="A76" s="5">
        <v>2</v>
      </c>
      <c r="B76" s="6" t="s">
        <v>1098</v>
      </c>
      <c r="C76" s="7">
        <f>H51+H57</f>
        <v>88309259</v>
      </c>
      <c r="D76" s="8">
        <f t="shared" ref="D76:D77" si="4">C76/$C$78</f>
        <v>0.76859250531857248</v>
      </c>
    </row>
    <row r="77" spans="1:12" ht="25.5" x14ac:dyDescent="0.2">
      <c r="A77" s="5">
        <v>3</v>
      </c>
      <c r="B77" s="6" t="s">
        <v>1048</v>
      </c>
      <c r="C77" s="7">
        <f>H65</f>
        <v>0</v>
      </c>
      <c r="D77" s="8">
        <f t="shared" si="4"/>
        <v>0</v>
      </c>
    </row>
    <row r="78" spans="1:12" x14ac:dyDescent="0.2">
      <c r="A78" s="117"/>
      <c r="B78" s="227" t="s">
        <v>850</v>
      </c>
      <c r="C78" s="228">
        <f>SUM(C75:C77)</f>
        <v>114897372</v>
      </c>
      <c r="D78" s="229">
        <f>SUM(D75:D77)</f>
        <v>1</v>
      </c>
    </row>
    <row r="79" spans="1:12" ht="55.15" customHeight="1" x14ac:dyDescent="0.2">
      <c r="A79" s="650" t="s">
        <v>1051</v>
      </c>
      <c r="B79" s="650"/>
      <c r="C79" s="650"/>
      <c r="D79" s="650"/>
      <c r="E79" s="51"/>
      <c r="F79" s="51"/>
      <c r="G79" s="51"/>
      <c r="H79" s="51"/>
      <c r="I79" s="51"/>
      <c r="J79" s="51"/>
      <c r="K79" s="51"/>
      <c r="L79" s="51"/>
    </row>
    <row r="80" spans="1:12" x14ac:dyDescent="0.2">
      <c r="A80" s="230" t="s">
        <v>30</v>
      </c>
      <c r="B80" s="230" t="s">
        <v>3</v>
      </c>
      <c r="C80" s="231" t="s">
        <v>851</v>
      </c>
      <c r="D80" s="232" t="s">
        <v>28</v>
      </c>
      <c r="E80" s="4"/>
      <c r="F80" s="4"/>
      <c r="G80" s="4"/>
      <c r="H80" s="4"/>
      <c r="I80" s="4"/>
      <c r="J80" s="4"/>
      <c r="K80" s="4"/>
      <c r="L80" s="4"/>
    </row>
    <row r="81" spans="1:4" x14ac:dyDescent="0.2">
      <c r="A81" s="5">
        <v>1.1000000000000001</v>
      </c>
      <c r="B81" s="58" t="s">
        <v>846</v>
      </c>
      <c r="C81" s="10">
        <f>'PRESUP.EGRESOS FUENTE FINANCIAM'!C434</f>
        <v>26588113</v>
      </c>
      <c r="D81" s="8">
        <f>C81/$C$88</f>
        <v>0.27284214341980517</v>
      </c>
    </row>
    <row r="82" spans="1:4" x14ac:dyDescent="0.2">
      <c r="A82" s="5">
        <v>1.2</v>
      </c>
      <c r="B82" s="9" t="s">
        <v>31</v>
      </c>
      <c r="C82" s="10">
        <f>'PRESUP.EGRESOS FUENTE FINANCIAM'!D434</f>
        <v>0</v>
      </c>
      <c r="D82" s="8">
        <f t="shared" ref="D82:D87" si="5">C82/$C$88</f>
        <v>0</v>
      </c>
    </row>
    <row r="83" spans="1:4" x14ac:dyDescent="0.2">
      <c r="A83" s="5">
        <v>1.3</v>
      </c>
      <c r="B83" s="9" t="s">
        <v>1049</v>
      </c>
      <c r="C83" s="10">
        <f>'PRESUP.EGRESOS FUENTE FINANCIAM'!E434</f>
        <v>0</v>
      </c>
      <c r="D83" s="8">
        <f t="shared" si="5"/>
        <v>0</v>
      </c>
    </row>
    <row r="84" spans="1:4" x14ac:dyDescent="0.2">
      <c r="A84" s="5">
        <v>1.4</v>
      </c>
      <c r="B84" s="9" t="s">
        <v>32</v>
      </c>
      <c r="C84" s="10">
        <f>'PRESUP.EGRESOS FUENTE FINANCIAM'!F434</f>
        <v>62000000</v>
      </c>
      <c r="D84" s="8">
        <f t="shared" si="5"/>
        <v>0.63623217232557727</v>
      </c>
    </row>
    <row r="85" spans="1:4" x14ac:dyDescent="0.2">
      <c r="A85" s="5">
        <v>1.5</v>
      </c>
      <c r="B85" s="9" t="s">
        <v>33</v>
      </c>
      <c r="C85" s="10">
        <f>'PRESUP.EGRESOS FUENTE FINANCIAM'!H434</f>
        <v>1200000</v>
      </c>
      <c r="D85" s="8">
        <f t="shared" si="5"/>
        <v>1.2314171077269238E-2</v>
      </c>
    </row>
    <row r="86" spans="1:4" x14ac:dyDescent="0.2">
      <c r="A86" s="5">
        <v>1.6</v>
      </c>
      <c r="B86" s="9" t="s">
        <v>1097</v>
      </c>
      <c r="C86" s="10">
        <f>'PRESUP.EGRESOS FUENTE FINANCIAM'!J434</f>
        <v>0</v>
      </c>
      <c r="D86" s="8">
        <f t="shared" si="5"/>
        <v>0</v>
      </c>
    </row>
    <row r="87" spans="1:4" x14ac:dyDescent="0.2">
      <c r="A87" s="5">
        <v>1.7</v>
      </c>
      <c r="B87" s="9" t="s">
        <v>1050</v>
      </c>
      <c r="C87" s="10">
        <f>'PRESUP.EGRESOS FUENTE FINANCIAM'!K434</f>
        <v>7660590</v>
      </c>
      <c r="D87" s="8">
        <f t="shared" si="5"/>
        <v>7.8611513177348297E-2</v>
      </c>
    </row>
    <row r="88" spans="1:4" x14ac:dyDescent="0.2">
      <c r="A88" s="233"/>
      <c r="B88" s="227" t="s">
        <v>850</v>
      </c>
      <c r="C88" s="228">
        <f>SUM(C81:C87)</f>
        <v>97448703</v>
      </c>
      <c r="D88" s="234">
        <f>SUM(D81:D87)</f>
        <v>1</v>
      </c>
    </row>
    <row r="91" spans="1:4" ht="36.6" customHeight="1" x14ac:dyDescent="0.2">
      <c r="A91" s="650" t="s">
        <v>1052</v>
      </c>
      <c r="B91" s="650"/>
      <c r="C91" s="650"/>
      <c r="D91" s="650"/>
    </row>
    <row r="92" spans="1:4" ht="12.75" customHeight="1" x14ac:dyDescent="0.2">
      <c r="A92" s="118"/>
      <c r="B92" s="118"/>
      <c r="C92" s="119"/>
      <c r="D92" s="120"/>
    </row>
    <row r="93" spans="1:4" ht="19.149999999999999" customHeight="1" x14ac:dyDescent="0.2">
      <c r="A93" s="5">
        <v>2.5</v>
      </c>
      <c r="B93" s="9" t="s">
        <v>33</v>
      </c>
      <c r="C93" s="10">
        <f>'PRESUP.EGRESOS FUENTE FINANCIAM'!L434</f>
        <v>17448669</v>
      </c>
      <c r="D93" s="8">
        <f>C93/$C$96</f>
        <v>0.13184126150022124</v>
      </c>
    </row>
    <row r="94" spans="1:4" ht="19.149999999999999" customHeight="1" x14ac:dyDescent="0.2">
      <c r="A94" s="5">
        <v>2.6</v>
      </c>
      <c r="B94" s="9" t="s">
        <v>1097</v>
      </c>
      <c r="C94" s="10">
        <f>'PRESUP.EGRESOS FUENTE FINANCIAM'!M434</f>
        <v>0</v>
      </c>
      <c r="D94" s="8">
        <f t="shared" ref="D94:D95" si="6">C94/$C$96</f>
        <v>0</v>
      </c>
    </row>
    <row r="95" spans="1:4" ht="24" customHeight="1" x14ac:dyDescent="0.2">
      <c r="A95" s="5">
        <v>2.7</v>
      </c>
      <c r="B95" s="261" t="s">
        <v>1057</v>
      </c>
      <c r="C95" s="10">
        <f>'PRESUP.EGRESOS FUENTE FINANCIAM'!N434</f>
        <v>114897372</v>
      </c>
      <c r="D95" s="8">
        <f t="shared" si="6"/>
        <v>0.86815873849977876</v>
      </c>
    </row>
    <row r="96" spans="1:4" x14ac:dyDescent="0.2">
      <c r="A96" s="233"/>
      <c r="B96" s="227" t="s">
        <v>850</v>
      </c>
      <c r="C96" s="228">
        <f>SUM(C93:C95)</f>
        <v>132346041</v>
      </c>
      <c r="D96" s="234">
        <f>SUM(D93:D95)</f>
        <v>1</v>
      </c>
    </row>
  </sheetData>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pageSetUpPr fitToPage="1"/>
  </sheetPr>
  <dimension ref="A1:IZ222"/>
  <sheetViews>
    <sheetView showGridLines="0" topLeftCell="A63" zoomScale="110" zoomScaleNormal="110" workbookViewId="0">
      <selection activeCell="J73" sqref="J73"/>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643" t="s">
        <v>1135</v>
      </c>
      <c r="B1" s="643"/>
      <c r="C1" s="643"/>
      <c r="D1" s="643"/>
      <c r="E1" s="643"/>
      <c r="F1" s="643"/>
      <c r="G1" s="643"/>
      <c r="H1" s="643"/>
      <c r="I1" s="643"/>
      <c r="J1" s="643"/>
      <c r="K1" s="643"/>
      <c r="L1" s="643"/>
    </row>
    <row r="2" spans="1:12" ht="21" customHeight="1" x14ac:dyDescent="0.25">
      <c r="A2" s="493" t="s">
        <v>1172</v>
      </c>
      <c r="B2" s="492"/>
      <c r="C2" s="492"/>
      <c r="D2" s="492"/>
      <c r="E2" s="492"/>
      <c r="F2" s="492"/>
      <c r="G2" s="492"/>
      <c r="H2" s="492"/>
      <c r="I2" s="492"/>
      <c r="J2" s="492"/>
      <c r="K2" s="492"/>
      <c r="L2" s="492"/>
    </row>
    <row r="3" spans="1:12" s="13" customFormat="1" ht="9.75" customHeight="1" x14ac:dyDescent="0.25">
      <c r="A3" s="665" t="s">
        <v>5</v>
      </c>
      <c r="B3" s="665"/>
      <c r="C3" s="665"/>
      <c r="D3" s="665"/>
      <c r="E3" s="658" t="s">
        <v>1084</v>
      </c>
      <c r="F3" s="658" t="s">
        <v>1085</v>
      </c>
      <c r="G3" s="664" t="s">
        <v>908</v>
      </c>
      <c r="H3" s="658" t="s">
        <v>909</v>
      </c>
      <c r="I3" s="662" t="s">
        <v>910</v>
      </c>
      <c r="J3" s="658" t="s">
        <v>1086</v>
      </c>
      <c r="K3" s="658" t="s">
        <v>1087</v>
      </c>
      <c r="L3" s="658" t="s">
        <v>1088</v>
      </c>
    </row>
    <row r="4" spans="1:12" s="13" customFormat="1" ht="11.25" customHeight="1" x14ac:dyDescent="0.25">
      <c r="A4" s="665"/>
      <c r="B4" s="665"/>
      <c r="C4" s="665"/>
      <c r="D4" s="665"/>
      <c r="E4" s="658"/>
      <c r="F4" s="658"/>
      <c r="G4" s="664"/>
      <c r="H4" s="658"/>
      <c r="I4" s="662"/>
      <c r="J4" s="658"/>
      <c r="K4" s="658"/>
      <c r="L4" s="658"/>
    </row>
    <row r="5" spans="1:12" s="13" customFormat="1" ht="15.75" x14ac:dyDescent="0.25">
      <c r="A5" s="378" t="s">
        <v>34</v>
      </c>
      <c r="B5" s="379"/>
      <c r="C5" s="379"/>
      <c r="D5" s="379"/>
      <c r="E5" s="379"/>
      <c r="F5" s="379"/>
      <c r="G5" s="379"/>
      <c r="H5" s="378"/>
      <c r="I5" s="380"/>
      <c r="J5" s="385"/>
      <c r="K5" s="385"/>
      <c r="L5" s="386"/>
    </row>
    <row r="6" spans="1:12" s="13" customFormat="1" ht="15" customHeight="1" x14ac:dyDescent="0.25">
      <c r="A6" s="235">
        <v>1000</v>
      </c>
      <c r="B6" s="663" t="s">
        <v>35</v>
      </c>
      <c r="C6" s="663"/>
      <c r="D6" s="663"/>
      <c r="E6" s="301">
        <f>SUM(E7:E13)</f>
        <v>29014000</v>
      </c>
      <c r="F6" s="301">
        <f>SUM(F7:F13)</f>
        <v>36254842</v>
      </c>
      <c r="G6" s="301">
        <f>SUM(G7:G13)</f>
        <v>35037695</v>
      </c>
      <c r="H6" s="381">
        <f>SUM(H7:H13)</f>
        <v>42853877</v>
      </c>
      <c r="I6" s="236">
        <f>H6/E6-1</f>
        <v>0.4770068587578411</v>
      </c>
      <c r="J6" s="301">
        <f>SUM(J7:J13)</f>
        <v>37139956.700000003</v>
      </c>
      <c r="K6" s="301">
        <f>SUM(K7:K13)</f>
        <v>0</v>
      </c>
      <c r="L6" s="301">
        <f>SUM(L7:L13)</f>
        <v>0</v>
      </c>
    </row>
    <row r="7" spans="1:12" s="13" customFormat="1" ht="15" customHeight="1" x14ac:dyDescent="0.25">
      <c r="A7" s="48">
        <v>1100</v>
      </c>
      <c r="B7" s="628" t="s">
        <v>36</v>
      </c>
      <c r="C7" s="628"/>
      <c r="D7" s="628"/>
      <c r="E7" s="302">
        <v>22800000</v>
      </c>
      <c r="F7" s="302">
        <v>26419842</v>
      </c>
      <c r="G7" s="302">
        <v>24902092</v>
      </c>
      <c r="H7" s="382">
        <f>'PRESUP.EGRESOS FUENTE FINANCIAM'!N8</f>
        <v>30213877</v>
      </c>
      <c r="I7" s="54">
        <f>H7/E7-1</f>
        <v>0.3251700438596492</v>
      </c>
      <c r="J7" s="302">
        <f>G7*6%+G7</f>
        <v>26396217.52</v>
      </c>
      <c r="K7" s="302"/>
      <c r="L7" s="302"/>
    </row>
    <row r="8" spans="1:12" s="13" customFormat="1" ht="15" customHeight="1" x14ac:dyDescent="0.25">
      <c r="A8" s="48">
        <v>1200</v>
      </c>
      <c r="B8" s="628" t="s">
        <v>37</v>
      </c>
      <c r="C8" s="628"/>
      <c r="D8" s="628"/>
      <c r="E8" s="302">
        <v>1500000</v>
      </c>
      <c r="F8" s="302">
        <v>3460000</v>
      </c>
      <c r="G8" s="302">
        <v>3920603</v>
      </c>
      <c r="H8" s="382">
        <f>'PRESUP.EGRESOS FUENTE FINANCIAM'!N13</f>
        <v>4700000</v>
      </c>
      <c r="I8" s="54">
        <f t="shared" ref="I8:I13" si="0">H8/E8-1</f>
        <v>2.1333333333333333</v>
      </c>
      <c r="J8" s="302">
        <f t="shared" ref="J8:J11" si="1">G8*6%+G8</f>
        <v>4155839.18</v>
      </c>
      <c r="K8" s="302"/>
      <c r="L8" s="302"/>
    </row>
    <row r="9" spans="1:12" s="13" customFormat="1" ht="15" customHeight="1" x14ac:dyDescent="0.25">
      <c r="A9" s="48">
        <v>1300</v>
      </c>
      <c r="B9" s="628" t="s">
        <v>38</v>
      </c>
      <c r="C9" s="628"/>
      <c r="D9" s="628"/>
      <c r="E9" s="303">
        <v>3250000</v>
      </c>
      <c r="F9" s="303">
        <v>4895000</v>
      </c>
      <c r="G9" s="303">
        <v>4550000</v>
      </c>
      <c r="H9" s="382">
        <f>'PRESUP.EGRESOS FUENTE FINANCIAM'!N18</f>
        <v>5600000</v>
      </c>
      <c r="I9" s="54">
        <f t="shared" si="0"/>
        <v>0.72307692307692317</v>
      </c>
      <c r="J9" s="302">
        <f t="shared" si="1"/>
        <v>4823000</v>
      </c>
      <c r="K9" s="303"/>
      <c r="L9" s="303"/>
    </row>
    <row r="10" spans="1:12" s="13" customFormat="1" ht="15" customHeight="1" x14ac:dyDescent="0.25">
      <c r="A10" s="48">
        <v>1400</v>
      </c>
      <c r="B10" s="628" t="s">
        <v>39</v>
      </c>
      <c r="C10" s="628"/>
      <c r="D10" s="628"/>
      <c r="E10" s="303"/>
      <c r="F10" s="303"/>
      <c r="G10" s="303"/>
      <c r="H10" s="382">
        <f>'PRESUP.EGRESOS FUENTE FINANCIAM'!P27</f>
        <v>0</v>
      </c>
      <c r="I10" s="54" t="e">
        <f t="shared" si="0"/>
        <v>#DIV/0!</v>
      </c>
      <c r="J10" s="302"/>
      <c r="K10" s="303"/>
      <c r="L10" s="303"/>
    </row>
    <row r="11" spans="1:12" s="13" customFormat="1" ht="15" customHeight="1" x14ac:dyDescent="0.25">
      <c r="A11" s="48">
        <v>1500</v>
      </c>
      <c r="B11" s="628" t="s">
        <v>40</v>
      </c>
      <c r="C11" s="628"/>
      <c r="D11" s="628"/>
      <c r="E11" s="303">
        <v>1464000</v>
      </c>
      <c r="F11" s="303">
        <v>1480000</v>
      </c>
      <c r="G11" s="303">
        <v>1665000</v>
      </c>
      <c r="H11" s="382">
        <f>'PRESUP.EGRESOS FUENTE FINANCIAM'!N32</f>
        <v>2340000</v>
      </c>
      <c r="I11" s="54">
        <f t="shared" si="0"/>
        <v>0.59836065573770503</v>
      </c>
      <c r="J11" s="302">
        <f t="shared" si="1"/>
        <v>1764900</v>
      </c>
      <c r="K11" s="303"/>
      <c r="L11" s="303"/>
    </row>
    <row r="12" spans="1:12" s="13" customFormat="1" ht="15" customHeight="1" x14ac:dyDescent="0.25">
      <c r="A12" s="48">
        <v>1600</v>
      </c>
      <c r="B12" s="628" t="s">
        <v>41</v>
      </c>
      <c r="C12" s="628"/>
      <c r="D12" s="628"/>
      <c r="E12" s="303"/>
      <c r="F12" s="303"/>
      <c r="G12" s="303"/>
      <c r="H12" s="382">
        <f>'PRESUP.EGRESOS FUENTE FINANCIAM'!P39</f>
        <v>0</v>
      </c>
      <c r="I12" s="54" t="e">
        <f t="shared" si="0"/>
        <v>#DIV/0!</v>
      </c>
      <c r="J12" s="302"/>
      <c r="K12" s="303"/>
      <c r="L12" s="303"/>
    </row>
    <row r="13" spans="1:12" s="13" customFormat="1" ht="15" customHeight="1" x14ac:dyDescent="0.25">
      <c r="A13" s="48">
        <v>1700</v>
      </c>
      <c r="B13" s="629" t="s">
        <v>42</v>
      </c>
      <c r="C13" s="630"/>
      <c r="D13" s="631"/>
      <c r="E13" s="302"/>
      <c r="F13" s="302"/>
      <c r="G13" s="302"/>
      <c r="H13" s="382">
        <f>'PRESUP.EGRESOS FUENTE FINANCIAM'!P41</f>
        <v>0</v>
      </c>
      <c r="I13" s="54" t="e">
        <f t="shared" si="0"/>
        <v>#DIV/0!</v>
      </c>
      <c r="J13" s="302"/>
      <c r="K13" s="302"/>
      <c r="L13" s="302"/>
    </row>
    <row r="14" spans="1:12" s="13" customFormat="1" ht="15" customHeight="1" x14ac:dyDescent="0.25">
      <c r="A14" s="237">
        <v>2000</v>
      </c>
      <c r="B14" s="659" t="s">
        <v>43</v>
      </c>
      <c r="C14" s="659"/>
      <c r="D14" s="659"/>
      <c r="E14" s="304">
        <f>SUM(E15:E23)</f>
        <v>9230000</v>
      </c>
      <c r="F14" s="304">
        <f>SUM(F15:F23)</f>
        <v>13523550</v>
      </c>
      <c r="G14" s="304">
        <f>SUM(G15:G23)</f>
        <v>15285000</v>
      </c>
      <c r="H14" s="383">
        <f>SUM(H15:H23)</f>
        <v>14682334</v>
      </c>
      <c r="I14" s="238">
        <f>H14/E14-1</f>
        <v>0.59071874322860229</v>
      </c>
      <c r="J14" s="304">
        <f>SUM(J15:J23)</f>
        <v>16202100</v>
      </c>
      <c r="K14" s="304">
        <f>SUM(K15:K23)</f>
        <v>0</v>
      </c>
      <c r="L14" s="304">
        <f>SUM(L15:L23)</f>
        <v>0</v>
      </c>
    </row>
    <row r="15" spans="1:12" s="13" customFormat="1" ht="15" customHeight="1" x14ac:dyDescent="0.25">
      <c r="A15" s="48">
        <v>2100</v>
      </c>
      <c r="B15" s="628" t="s">
        <v>44</v>
      </c>
      <c r="C15" s="628"/>
      <c r="D15" s="628"/>
      <c r="E15" s="302">
        <v>1430000</v>
      </c>
      <c r="F15" s="302">
        <v>891100</v>
      </c>
      <c r="G15" s="302">
        <v>1440000</v>
      </c>
      <c r="H15" s="382">
        <f>'PRESUP.EGRESOS FUENTE FINANCIAM'!N45</f>
        <v>1350000</v>
      </c>
      <c r="I15" s="54">
        <f>H15/E15-1</f>
        <v>-5.5944055944055937E-2</v>
      </c>
      <c r="J15" s="302">
        <f>G15*6%+G15</f>
        <v>1526400</v>
      </c>
      <c r="K15" s="302"/>
      <c r="L15" s="302"/>
    </row>
    <row r="16" spans="1:12" s="13" customFormat="1" ht="15" customHeight="1" x14ac:dyDescent="0.25">
      <c r="A16" s="48">
        <v>2200</v>
      </c>
      <c r="B16" s="628" t="s">
        <v>1099</v>
      </c>
      <c r="C16" s="628"/>
      <c r="D16" s="628"/>
      <c r="E16" s="302">
        <v>935000</v>
      </c>
      <c r="F16" s="302">
        <v>1154000</v>
      </c>
      <c r="G16" s="302">
        <v>1260000</v>
      </c>
      <c r="H16" s="382">
        <f>'PRESUP.EGRESOS FUENTE FINANCIAM'!N54</f>
        <v>840000</v>
      </c>
      <c r="I16" s="54">
        <f t="shared" ref="I16:I23" si="2">H16/E16-1</f>
        <v>-0.10160427807486627</v>
      </c>
      <c r="J16" s="302">
        <f t="shared" ref="J16:J23" si="3">G16*6%+G16</f>
        <v>1335600</v>
      </c>
      <c r="K16" s="302"/>
      <c r="L16" s="302"/>
    </row>
    <row r="17" spans="1:12" s="13" customFormat="1" ht="15" customHeight="1" x14ac:dyDescent="0.25">
      <c r="A17" s="48">
        <v>2300</v>
      </c>
      <c r="B17" s="628" t="s">
        <v>45</v>
      </c>
      <c r="C17" s="628"/>
      <c r="D17" s="628"/>
      <c r="E17" s="303"/>
      <c r="F17" s="303"/>
      <c r="G17" s="303"/>
      <c r="H17" s="382">
        <f>'PRESUP.EGRESOS FUENTE FINANCIAM'!P58</f>
        <v>0</v>
      </c>
      <c r="I17" s="54" t="e">
        <f t="shared" si="2"/>
        <v>#DIV/0!</v>
      </c>
      <c r="J17" s="302"/>
      <c r="K17" s="303"/>
      <c r="L17" s="303"/>
    </row>
    <row r="18" spans="1:12" s="13" customFormat="1" ht="15" customHeight="1" x14ac:dyDescent="0.25">
      <c r="A18" s="48">
        <v>2400</v>
      </c>
      <c r="B18" s="628" t="s">
        <v>46</v>
      </c>
      <c r="C18" s="628"/>
      <c r="D18" s="628"/>
      <c r="E18" s="303">
        <v>900000</v>
      </c>
      <c r="F18" s="303">
        <v>1131115</v>
      </c>
      <c r="G18" s="303">
        <v>1180000</v>
      </c>
      <c r="H18" s="382">
        <f>'PRESUP.EGRESOS FUENTE FINANCIAM'!N68</f>
        <v>925000</v>
      </c>
      <c r="I18" s="54">
        <f t="shared" si="2"/>
        <v>2.7777777777777679E-2</v>
      </c>
      <c r="J18" s="302">
        <f t="shared" si="3"/>
        <v>1250800</v>
      </c>
      <c r="K18" s="303"/>
      <c r="L18" s="303"/>
    </row>
    <row r="19" spans="1:12" s="13" customFormat="1" ht="15" customHeight="1" x14ac:dyDescent="0.25">
      <c r="A19" s="48">
        <v>2500</v>
      </c>
      <c r="B19" s="628" t="s">
        <v>47</v>
      </c>
      <c r="C19" s="628"/>
      <c r="D19" s="628"/>
      <c r="E19" s="303">
        <v>400000</v>
      </c>
      <c r="F19" s="303">
        <v>446000</v>
      </c>
      <c r="G19" s="303">
        <v>430000</v>
      </c>
      <c r="H19" s="382">
        <f>'PRESUP.EGRESOS FUENTE FINANCIAM'!N78</f>
        <v>550000</v>
      </c>
      <c r="I19" s="54">
        <f t="shared" si="2"/>
        <v>0.375</v>
      </c>
      <c r="J19" s="302">
        <f t="shared" si="3"/>
        <v>455800</v>
      </c>
      <c r="K19" s="303"/>
      <c r="L19" s="303"/>
    </row>
    <row r="20" spans="1:12" s="13" customFormat="1" ht="15" customHeight="1" x14ac:dyDescent="0.25">
      <c r="A20" s="48">
        <v>2600</v>
      </c>
      <c r="B20" s="628" t="s">
        <v>48</v>
      </c>
      <c r="C20" s="628"/>
      <c r="D20" s="628"/>
      <c r="E20" s="303">
        <v>4050000</v>
      </c>
      <c r="F20" s="303">
        <v>8029000</v>
      </c>
      <c r="G20" s="303">
        <v>8050000</v>
      </c>
      <c r="H20" s="382">
        <f>'PRESUP.EGRESOS FUENTE FINANCIAM'!N86</f>
        <v>9049334</v>
      </c>
      <c r="I20" s="54">
        <f t="shared" si="2"/>
        <v>1.2344034567901234</v>
      </c>
      <c r="J20" s="302">
        <f t="shared" si="3"/>
        <v>8533000</v>
      </c>
      <c r="K20" s="303"/>
      <c r="L20" s="303"/>
    </row>
    <row r="21" spans="1:12" s="13" customFormat="1" ht="15" customHeight="1" x14ac:dyDescent="0.25">
      <c r="A21" s="48">
        <v>2700</v>
      </c>
      <c r="B21" s="629" t="s">
        <v>49</v>
      </c>
      <c r="C21" s="630"/>
      <c r="D21" s="631"/>
      <c r="E21" s="303">
        <v>245000</v>
      </c>
      <c r="F21" s="303">
        <v>136000</v>
      </c>
      <c r="G21" s="303">
        <v>180000</v>
      </c>
      <c r="H21" s="382">
        <f>'PRESUP.EGRESOS FUENTE FINANCIAM'!N89</f>
        <v>120000</v>
      </c>
      <c r="I21" s="54">
        <f t="shared" si="2"/>
        <v>-0.51020408163265307</v>
      </c>
      <c r="J21" s="302">
        <f t="shared" si="3"/>
        <v>190800</v>
      </c>
      <c r="K21" s="303"/>
      <c r="L21" s="303"/>
    </row>
    <row r="22" spans="1:12" s="13" customFormat="1" ht="15" customHeight="1" x14ac:dyDescent="0.25">
      <c r="A22" s="48">
        <v>2800</v>
      </c>
      <c r="B22" s="629" t="s">
        <v>50</v>
      </c>
      <c r="C22" s="630"/>
      <c r="D22" s="631"/>
      <c r="E22" s="303">
        <v>35000</v>
      </c>
      <c r="F22" s="303">
        <v>885</v>
      </c>
      <c r="G22" s="303"/>
      <c r="H22" s="382">
        <f>'PRESUP.EGRESOS FUENTE FINANCIAM'!P95</f>
        <v>0</v>
      </c>
      <c r="I22" s="54">
        <f t="shared" si="2"/>
        <v>-1</v>
      </c>
      <c r="J22" s="302"/>
      <c r="K22" s="303"/>
      <c r="L22" s="303"/>
    </row>
    <row r="23" spans="1:12" s="13" customFormat="1" ht="15" customHeight="1" x14ac:dyDescent="0.25">
      <c r="A23" s="48">
        <v>2900</v>
      </c>
      <c r="B23" s="628" t="s">
        <v>51</v>
      </c>
      <c r="C23" s="628"/>
      <c r="D23" s="628"/>
      <c r="E23" s="303">
        <v>1235000</v>
      </c>
      <c r="F23" s="303">
        <v>1735450</v>
      </c>
      <c r="G23" s="303">
        <v>2745000</v>
      </c>
      <c r="H23" s="382">
        <f>'PRESUP.EGRESOS FUENTE FINANCIAM'!N99</f>
        <v>1848000</v>
      </c>
      <c r="I23" s="54">
        <f t="shared" si="2"/>
        <v>0.49635627530364368</v>
      </c>
      <c r="J23" s="302">
        <f t="shared" si="3"/>
        <v>2909700</v>
      </c>
      <c r="K23" s="303"/>
      <c r="L23" s="303"/>
    </row>
    <row r="24" spans="1:12" s="13" customFormat="1" ht="15" customHeight="1" x14ac:dyDescent="0.25">
      <c r="A24" s="237">
        <v>3000</v>
      </c>
      <c r="B24" s="659" t="s">
        <v>52</v>
      </c>
      <c r="C24" s="659"/>
      <c r="D24" s="659"/>
      <c r="E24" s="304">
        <f>SUM(E25:E33)</f>
        <v>22947000</v>
      </c>
      <c r="F24" s="304">
        <f>SUM(F25:F33)</f>
        <v>23878820</v>
      </c>
      <c r="G24" s="304">
        <f>SUM(G25:G33)</f>
        <v>25251000</v>
      </c>
      <c r="H24" s="383">
        <f>SUM(H25:H33)</f>
        <v>23976113</v>
      </c>
      <c r="I24" s="238">
        <f>H24/E24-1</f>
        <v>4.4847387458055499E-2</v>
      </c>
      <c r="J24" s="304">
        <f>SUM(J25:J33)</f>
        <v>26766060</v>
      </c>
      <c r="K24" s="304">
        <f>SUM(K25:K33)</f>
        <v>0</v>
      </c>
      <c r="L24" s="304">
        <f>SUM(L25:L33)</f>
        <v>0</v>
      </c>
    </row>
    <row r="25" spans="1:12" s="13" customFormat="1" ht="15" customHeight="1" x14ac:dyDescent="0.25">
      <c r="A25" s="48">
        <v>3100</v>
      </c>
      <c r="B25" s="628" t="s">
        <v>53</v>
      </c>
      <c r="C25" s="628"/>
      <c r="D25" s="628"/>
      <c r="E25" s="302">
        <v>10592500</v>
      </c>
      <c r="F25" s="302">
        <v>11290720</v>
      </c>
      <c r="G25" s="302">
        <v>12113000</v>
      </c>
      <c r="H25" s="382">
        <f>'PRESUP.EGRESOS FUENTE FINANCIAM'!N110</f>
        <v>12710000</v>
      </c>
      <c r="I25" s="54">
        <f>H25/E25-1</f>
        <v>0.19990559358036353</v>
      </c>
      <c r="J25" s="302">
        <f>G25*6%+G25</f>
        <v>12839780</v>
      </c>
      <c r="K25" s="302"/>
      <c r="L25" s="302"/>
    </row>
    <row r="26" spans="1:12" s="13" customFormat="1" ht="15" customHeight="1" x14ac:dyDescent="0.25">
      <c r="A26" s="48">
        <v>3200</v>
      </c>
      <c r="B26" s="628" t="s">
        <v>54</v>
      </c>
      <c r="C26" s="628"/>
      <c r="D26" s="628"/>
      <c r="E26" s="302">
        <v>3140000</v>
      </c>
      <c r="F26" s="302">
        <v>704000</v>
      </c>
      <c r="G26" s="302">
        <v>955000</v>
      </c>
      <c r="H26" s="382">
        <f>'PRESUP.EGRESOS FUENTE FINANCIAM'!N120</f>
        <v>948000</v>
      </c>
      <c r="I26" s="54">
        <f t="shared" ref="I26:I32" si="4">H26/E26-1</f>
        <v>-0.69808917197452236</v>
      </c>
      <c r="J26" s="302">
        <f t="shared" ref="J26:J55" si="5">G26*6%+G26</f>
        <v>1012300</v>
      </c>
      <c r="K26" s="302"/>
      <c r="L26" s="302"/>
    </row>
    <row r="27" spans="1:12" s="13" customFormat="1" ht="15" customHeight="1" x14ac:dyDescent="0.25">
      <c r="A27" s="48">
        <v>3300</v>
      </c>
      <c r="B27" s="628" t="s">
        <v>55</v>
      </c>
      <c r="C27" s="628"/>
      <c r="D27" s="628"/>
      <c r="E27" s="303">
        <v>1295000</v>
      </c>
      <c r="F27" s="303">
        <v>1203400</v>
      </c>
      <c r="G27" s="303">
        <v>1370000</v>
      </c>
      <c r="H27" s="382">
        <f>'PRESUP.EGRESOS FUENTE FINANCIAM'!N130</f>
        <v>1040000</v>
      </c>
      <c r="I27" s="54">
        <f t="shared" si="4"/>
        <v>-0.19691119691119696</v>
      </c>
      <c r="J27" s="302">
        <f t="shared" si="5"/>
        <v>1452200</v>
      </c>
      <c r="K27" s="303"/>
      <c r="L27" s="303"/>
    </row>
    <row r="28" spans="1:12" s="13" customFormat="1" ht="15" customHeight="1" x14ac:dyDescent="0.25">
      <c r="A28" s="48">
        <v>3400</v>
      </c>
      <c r="B28" s="628" t="s">
        <v>56</v>
      </c>
      <c r="C28" s="628"/>
      <c r="D28" s="628"/>
      <c r="E28" s="303">
        <v>650500</v>
      </c>
      <c r="F28" s="303">
        <v>719600</v>
      </c>
      <c r="G28" s="303">
        <v>1008000</v>
      </c>
      <c r="H28" s="382">
        <f>'PRESUP.EGRESOS FUENTE FINANCIAM'!N140</f>
        <v>632000</v>
      </c>
      <c r="I28" s="54">
        <f t="shared" si="4"/>
        <v>-2.8439661798616456E-2</v>
      </c>
      <c r="J28" s="302">
        <f t="shared" si="5"/>
        <v>1068480</v>
      </c>
      <c r="K28" s="303"/>
      <c r="L28" s="303"/>
    </row>
    <row r="29" spans="1:12" s="13" customFormat="1" ht="15" customHeight="1" x14ac:dyDescent="0.25">
      <c r="A29" s="48">
        <v>3500</v>
      </c>
      <c r="B29" s="628" t="s">
        <v>57</v>
      </c>
      <c r="C29" s="628"/>
      <c r="D29" s="628"/>
      <c r="E29" s="303">
        <v>3050000</v>
      </c>
      <c r="F29" s="303">
        <v>5947000</v>
      </c>
      <c r="G29" s="303">
        <v>6700000</v>
      </c>
      <c r="H29" s="382">
        <f>'PRESUP.EGRESOS FUENTE FINANCIAM'!N150</f>
        <v>4640113</v>
      </c>
      <c r="I29" s="54">
        <f t="shared" si="4"/>
        <v>0.5213485245901639</v>
      </c>
      <c r="J29" s="302">
        <f t="shared" si="5"/>
        <v>7102000</v>
      </c>
      <c r="K29" s="303"/>
      <c r="L29" s="303"/>
    </row>
    <row r="30" spans="1:12" s="13" customFormat="1" ht="15" customHeight="1" x14ac:dyDescent="0.25">
      <c r="A30" s="48">
        <v>3600</v>
      </c>
      <c r="B30" s="628" t="s">
        <v>58</v>
      </c>
      <c r="C30" s="628"/>
      <c r="D30" s="628"/>
      <c r="E30" s="303">
        <v>55000</v>
      </c>
      <c r="F30" s="303">
        <v>45000</v>
      </c>
      <c r="G30" s="303">
        <v>50000</v>
      </c>
      <c r="H30" s="382">
        <f>'PRESUP.EGRESOS FUENTE FINANCIAM'!N160</f>
        <v>25000</v>
      </c>
      <c r="I30" s="54">
        <f t="shared" si="4"/>
        <v>-0.54545454545454541</v>
      </c>
      <c r="J30" s="302">
        <f t="shared" si="5"/>
        <v>53000</v>
      </c>
      <c r="K30" s="303"/>
      <c r="L30" s="303"/>
    </row>
    <row r="31" spans="1:12" s="13" customFormat="1" ht="15" customHeight="1" x14ac:dyDescent="0.25">
      <c r="A31" s="48">
        <v>3700</v>
      </c>
      <c r="B31" s="629" t="s">
        <v>59</v>
      </c>
      <c r="C31" s="630"/>
      <c r="D31" s="631"/>
      <c r="E31" s="303">
        <v>180000</v>
      </c>
      <c r="F31" s="303">
        <v>422600</v>
      </c>
      <c r="G31" s="303">
        <v>675000</v>
      </c>
      <c r="H31" s="382">
        <f>'PRESUP.EGRESOS FUENTE FINANCIAM'!N168</f>
        <v>530000</v>
      </c>
      <c r="I31" s="54">
        <f t="shared" si="4"/>
        <v>1.9444444444444446</v>
      </c>
      <c r="J31" s="302">
        <f t="shared" si="5"/>
        <v>715500</v>
      </c>
      <c r="K31" s="303"/>
      <c r="L31" s="303"/>
    </row>
    <row r="32" spans="1:12" s="13" customFormat="1" ht="15" customHeight="1" x14ac:dyDescent="0.25">
      <c r="A32" s="48">
        <v>3800</v>
      </c>
      <c r="B32" s="629" t="s">
        <v>60</v>
      </c>
      <c r="C32" s="630"/>
      <c r="D32" s="631"/>
      <c r="E32" s="303">
        <v>1399000</v>
      </c>
      <c r="F32" s="303">
        <v>1793000</v>
      </c>
      <c r="G32" s="303">
        <v>1620000</v>
      </c>
      <c r="H32" s="382">
        <f>'PRESUP.EGRESOS FUENTE FINANCIAM'!N178</f>
        <v>1865000</v>
      </c>
      <c r="I32" s="54">
        <f t="shared" si="4"/>
        <v>0.3330950679056468</v>
      </c>
      <c r="J32" s="302">
        <f t="shared" si="5"/>
        <v>1717200</v>
      </c>
      <c r="K32" s="303"/>
      <c r="L32" s="303"/>
    </row>
    <row r="33" spans="1:12" s="13" customFormat="1" ht="15" customHeight="1" x14ac:dyDescent="0.25">
      <c r="A33" s="48">
        <v>3900</v>
      </c>
      <c r="B33" s="628" t="s">
        <v>61</v>
      </c>
      <c r="C33" s="628"/>
      <c r="D33" s="628"/>
      <c r="E33" s="303">
        <v>2585000</v>
      </c>
      <c r="F33" s="303">
        <v>1753500</v>
      </c>
      <c r="G33" s="303">
        <v>760000</v>
      </c>
      <c r="H33" s="382">
        <f>'PRESUP.EGRESOS FUENTE FINANCIAM'!N184</f>
        <v>1586000</v>
      </c>
      <c r="I33" s="54">
        <f>H33/E33-1</f>
        <v>-0.38646034816247588</v>
      </c>
      <c r="J33" s="302">
        <f t="shared" si="5"/>
        <v>805600</v>
      </c>
      <c r="K33" s="303"/>
      <c r="L33" s="303"/>
    </row>
    <row r="34" spans="1:12" s="13" customFormat="1" ht="15" customHeight="1" x14ac:dyDescent="0.25">
      <c r="A34" s="237">
        <v>4000</v>
      </c>
      <c r="B34" s="659" t="s">
        <v>62</v>
      </c>
      <c r="C34" s="659"/>
      <c r="D34" s="659"/>
      <c r="E34" s="304">
        <f>SUM(E35:E43)</f>
        <v>3410000</v>
      </c>
      <c r="F34" s="304">
        <f>SUM(F35:F43)</f>
        <v>5488000</v>
      </c>
      <c r="G34" s="304">
        <f>SUM(G35:G43)</f>
        <v>5650000</v>
      </c>
      <c r="H34" s="383">
        <f>SUM(H35:H43)</f>
        <v>5640000</v>
      </c>
      <c r="I34" s="238">
        <f>H34/E34-1</f>
        <v>0.65395894428152501</v>
      </c>
      <c r="J34" s="304">
        <f>SUM(J35:J43)</f>
        <v>5989000</v>
      </c>
      <c r="K34" s="304">
        <f>SUM(K35:K43)</f>
        <v>0</v>
      </c>
      <c r="L34" s="304">
        <f>SUM(L35:L43)</f>
        <v>0</v>
      </c>
    </row>
    <row r="35" spans="1:12" s="13" customFormat="1" ht="15.75" x14ac:dyDescent="0.25">
      <c r="A35" s="37">
        <v>4100</v>
      </c>
      <c r="B35" s="618" t="s">
        <v>1100</v>
      </c>
      <c r="C35" s="618"/>
      <c r="D35" s="618"/>
      <c r="E35" s="302"/>
      <c r="F35" s="302"/>
      <c r="G35" s="302"/>
      <c r="H35" s="382">
        <f>'PRESUP.EGRESOS FUENTE FINANCIAM'!P195</f>
        <v>0</v>
      </c>
      <c r="I35" s="54" t="e">
        <f t="shared" ref="I35:I77" si="6">H35/E35-1</f>
        <v>#DIV/0!</v>
      </c>
      <c r="J35" s="302"/>
      <c r="K35" s="302"/>
      <c r="L35" s="302"/>
    </row>
    <row r="36" spans="1:12" s="13" customFormat="1" ht="15" customHeight="1" x14ac:dyDescent="0.25">
      <c r="A36" s="37">
        <v>4200</v>
      </c>
      <c r="B36" s="618" t="s">
        <v>63</v>
      </c>
      <c r="C36" s="618"/>
      <c r="D36" s="618"/>
      <c r="E36" s="303">
        <v>2400000</v>
      </c>
      <c r="F36" s="303">
        <v>2400000</v>
      </c>
      <c r="G36" s="303">
        <v>2400000</v>
      </c>
      <c r="H36" s="382">
        <f>'PRESUP.EGRESOS FUENTE FINANCIAM'!N205</f>
        <v>2640000</v>
      </c>
      <c r="I36" s="54">
        <f t="shared" si="6"/>
        <v>0.10000000000000009</v>
      </c>
      <c r="J36" s="302">
        <f t="shared" si="5"/>
        <v>2544000</v>
      </c>
      <c r="K36" s="303"/>
      <c r="L36" s="303"/>
    </row>
    <row r="37" spans="1:12" s="13" customFormat="1" ht="15" customHeight="1" x14ac:dyDescent="0.25">
      <c r="A37" s="37">
        <v>4300</v>
      </c>
      <c r="B37" s="632" t="s">
        <v>64</v>
      </c>
      <c r="C37" s="633"/>
      <c r="D37" s="634"/>
      <c r="E37" s="303"/>
      <c r="F37" s="303"/>
      <c r="G37" s="303"/>
      <c r="H37" s="382">
        <f>'PRESUP.EGRESOS FUENTE FINANCIAM'!P211</f>
        <v>0</v>
      </c>
      <c r="I37" s="54" t="e">
        <f t="shared" si="6"/>
        <v>#DIV/0!</v>
      </c>
      <c r="J37" s="302"/>
      <c r="K37" s="303"/>
      <c r="L37" s="303"/>
    </row>
    <row r="38" spans="1:12" s="13" customFormat="1" ht="15" customHeight="1" x14ac:dyDescent="0.25">
      <c r="A38" s="37">
        <v>4400</v>
      </c>
      <c r="B38" s="618" t="s">
        <v>65</v>
      </c>
      <c r="C38" s="618"/>
      <c r="D38" s="618"/>
      <c r="E38" s="302">
        <v>760000</v>
      </c>
      <c r="F38" s="302">
        <v>2687000</v>
      </c>
      <c r="G38" s="302">
        <v>2800000</v>
      </c>
      <c r="H38" s="382">
        <f>'PRESUP.EGRESOS FUENTE FINANCIAM'!N221</f>
        <v>2550000</v>
      </c>
      <c r="I38" s="54">
        <f>H38/E38-1</f>
        <v>2.3552631578947367</v>
      </c>
      <c r="J38" s="302">
        <f t="shared" si="5"/>
        <v>2968000</v>
      </c>
      <c r="K38" s="302"/>
      <c r="L38" s="302"/>
    </row>
    <row r="39" spans="1:12" s="13" customFormat="1" ht="15" customHeight="1" x14ac:dyDescent="0.25">
      <c r="A39" s="37">
        <v>4500</v>
      </c>
      <c r="B39" s="628" t="s">
        <v>66</v>
      </c>
      <c r="C39" s="628"/>
      <c r="D39" s="628"/>
      <c r="E39" s="303">
        <v>250000</v>
      </c>
      <c r="F39" s="303">
        <v>401000</v>
      </c>
      <c r="G39" s="303">
        <v>450000</v>
      </c>
      <c r="H39" s="382">
        <f>'PRESUP.EGRESOS FUENTE FINANCIAM'!N230</f>
        <v>450000</v>
      </c>
      <c r="I39" s="54">
        <f>H39/E39-1</f>
        <v>0.8</v>
      </c>
      <c r="J39" s="302">
        <f t="shared" si="5"/>
        <v>477000</v>
      </c>
      <c r="K39" s="303"/>
      <c r="L39" s="303"/>
    </row>
    <row r="40" spans="1:12" s="13" customFormat="1" ht="15" customHeight="1" x14ac:dyDescent="0.25">
      <c r="A40" s="37">
        <v>4600</v>
      </c>
      <c r="B40" s="629" t="s">
        <v>67</v>
      </c>
      <c r="C40" s="630"/>
      <c r="D40" s="631"/>
      <c r="E40" s="303"/>
      <c r="F40" s="303"/>
      <c r="G40" s="303"/>
      <c r="H40" s="382">
        <f>'PRESUP.EGRESOS FUENTE FINANCIAM'!P234</f>
        <v>0</v>
      </c>
      <c r="I40" s="54" t="e">
        <f>H40/E40-1</f>
        <v>#DIV/0!</v>
      </c>
      <c r="J40" s="302"/>
      <c r="K40" s="303"/>
      <c r="L40" s="303"/>
    </row>
    <row r="41" spans="1:12" s="13" customFormat="1" ht="15" customHeight="1" x14ac:dyDescent="0.25">
      <c r="A41" s="37">
        <v>4700</v>
      </c>
      <c r="B41" s="629" t="s">
        <v>68</v>
      </c>
      <c r="C41" s="630"/>
      <c r="D41" s="631"/>
      <c r="E41" s="303"/>
      <c r="F41" s="303"/>
      <c r="G41" s="303"/>
      <c r="H41" s="382">
        <f>'PRESUP.EGRESOS FUENTE FINANCIAM'!P242</f>
        <v>0</v>
      </c>
      <c r="I41" s="54" t="e">
        <f>H41/E41-1</f>
        <v>#DIV/0!</v>
      </c>
      <c r="J41" s="302"/>
      <c r="K41" s="303"/>
      <c r="L41" s="303"/>
    </row>
    <row r="42" spans="1:12" s="13" customFormat="1" ht="15" customHeight="1" x14ac:dyDescent="0.25">
      <c r="A42" s="37">
        <v>4800</v>
      </c>
      <c r="B42" s="628" t="s">
        <v>69</v>
      </c>
      <c r="C42" s="628"/>
      <c r="D42" s="628"/>
      <c r="E42" s="303"/>
      <c r="F42" s="303"/>
      <c r="G42" s="303"/>
      <c r="H42" s="382">
        <f>'PRESUP.EGRESOS FUENTE FINANCIAM'!P244</f>
        <v>0</v>
      </c>
      <c r="I42" s="54" t="e">
        <f>H42/E42-1</f>
        <v>#DIV/0!</v>
      </c>
      <c r="J42" s="302"/>
      <c r="K42" s="303"/>
      <c r="L42" s="303"/>
    </row>
    <row r="43" spans="1:12" s="13" customFormat="1" ht="15" customHeight="1" x14ac:dyDescent="0.25">
      <c r="A43" s="37">
        <v>4900</v>
      </c>
      <c r="B43" s="618" t="s">
        <v>70</v>
      </c>
      <c r="C43" s="618"/>
      <c r="D43" s="618"/>
      <c r="E43" s="302"/>
      <c r="F43" s="302"/>
      <c r="G43" s="302"/>
      <c r="H43" s="382">
        <f>'PRESUP.EGRESOS FUENTE FINANCIAM'!P250</f>
        <v>0</v>
      </c>
      <c r="I43" s="54" t="e">
        <f t="shared" si="6"/>
        <v>#DIV/0!</v>
      </c>
      <c r="J43" s="302"/>
      <c r="K43" s="302"/>
      <c r="L43" s="302"/>
    </row>
    <row r="44" spans="1:12" s="13" customFormat="1" ht="15" customHeight="1" x14ac:dyDescent="0.25">
      <c r="A44" s="237">
        <v>5000</v>
      </c>
      <c r="B44" s="659" t="s">
        <v>71</v>
      </c>
      <c r="C44" s="659"/>
      <c r="D44" s="659"/>
      <c r="E44" s="304">
        <f>SUM(E45:E53)</f>
        <v>2715000</v>
      </c>
      <c r="F44" s="304">
        <f>SUM(F45:F53)</f>
        <v>514300</v>
      </c>
      <c r="G44" s="304">
        <f>SUM(G45:G53)</f>
        <v>785000</v>
      </c>
      <c r="H44" s="383">
        <f>SUM(H45:H53)</f>
        <v>2245000</v>
      </c>
      <c r="I44" s="238">
        <f t="shared" si="6"/>
        <v>-0.17311233885819521</v>
      </c>
      <c r="J44" s="304">
        <f>SUM(J45:J53)</f>
        <v>832100</v>
      </c>
      <c r="K44" s="304">
        <f>SUM(K45:K53)</f>
        <v>0</v>
      </c>
      <c r="L44" s="304">
        <f>SUM(L45:L53)</f>
        <v>0</v>
      </c>
    </row>
    <row r="45" spans="1:12" s="13" customFormat="1" ht="15" customHeight="1" x14ac:dyDescent="0.25">
      <c r="A45" s="37">
        <v>5100</v>
      </c>
      <c r="B45" s="618" t="s">
        <v>72</v>
      </c>
      <c r="C45" s="618"/>
      <c r="D45" s="618"/>
      <c r="E45" s="302">
        <v>70000</v>
      </c>
      <c r="F45" s="302">
        <v>203000</v>
      </c>
      <c r="G45" s="302">
        <v>200000</v>
      </c>
      <c r="H45" s="382">
        <f>'PRESUP.EGRESOS FUENTE FINANCIAM'!N255</f>
        <v>150000</v>
      </c>
      <c r="I45" s="54">
        <f t="shared" si="6"/>
        <v>1.1428571428571428</v>
      </c>
      <c r="J45" s="302">
        <f t="shared" si="5"/>
        <v>212000</v>
      </c>
      <c r="K45" s="302"/>
      <c r="L45" s="302"/>
    </row>
    <row r="46" spans="1:12" s="13" customFormat="1" ht="15" customHeight="1" x14ac:dyDescent="0.25">
      <c r="A46" s="37">
        <v>5200</v>
      </c>
      <c r="B46" s="618" t="s">
        <v>73</v>
      </c>
      <c r="C46" s="618"/>
      <c r="D46" s="618"/>
      <c r="E46" s="302">
        <v>45000</v>
      </c>
      <c r="F46" s="302"/>
      <c r="G46" s="302">
        <v>35000</v>
      </c>
      <c r="H46" s="382">
        <f>'PRESUP.EGRESOS FUENTE FINANCIAM'!N262</f>
        <v>50000</v>
      </c>
      <c r="I46" s="54">
        <f t="shared" si="6"/>
        <v>0.11111111111111116</v>
      </c>
      <c r="J46" s="302">
        <f t="shared" si="5"/>
        <v>37100</v>
      </c>
      <c r="K46" s="302"/>
      <c r="L46" s="302"/>
    </row>
    <row r="47" spans="1:12" s="13" customFormat="1" ht="15" customHeight="1" x14ac:dyDescent="0.25">
      <c r="A47" s="37">
        <v>5300</v>
      </c>
      <c r="B47" s="618" t="s">
        <v>74</v>
      </c>
      <c r="C47" s="618"/>
      <c r="D47" s="618"/>
      <c r="E47" s="302"/>
      <c r="F47" s="302"/>
      <c r="G47" s="302"/>
      <c r="H47" s="382">
        <f>'PRESUP.EGRESOS FUENTE FINANCIAM'!P267</f>
        <v>0</v>
      </c>
      <c r="I47" s="54" t="e">
        <f t="shared" si="6"/>
        <v>#DIV/0!</v>
      </c>
      <c r="J47" s="302"/>
      <c r="K47" s="302"/>
      <c r="L47" s="302"/>
    </row>
    <row r="48" spans="1:12" s="13" customFormat="1" ht="15" customHeight="1" x14ac:dyDescent="0.25">
      <c r="A48" s="37">
        <v>5400</v>
      </c>
      <c r="B48" s="618" t="s">
        <v>75</v>
      </c>
      <c r="C48" s="618"/>
      <c r="D48" s="618"/>
      <c r="E48" s="302"/>
      <c r="F48" s="302">
        <v>150800</v>
      </c>
      <c r="G48" s="302"/>
      <c r="H48" s="382">
        <f>'PRESUP.EGRESOS FUENTE FINANCIAM'!N270</f>
        <v>2045000</v>
      </c>
      <c r="I48" s="54" t="e">
        <f t="shared" ref="I48:I53" si="7">H48/E48-1</f>
        <v>#DIV/0!</v>
      </c>
      <c r="J48" s="302"/>
      <c r="K48" s="302"/>
      <c r="L48" s="302"/>
    </row>
    <row r="49" spans="1:260" s="13" customFormat="1" ht="15" customHeight="1" x14ac:dyDescent="0.25">
      <c r="A49" s="37">
        <v>5500</v>
      </c>
      <c r="B49" s="628" t="s">
        <v>76</v>
      </c>
      <c r="C49" s="628"/>
      <c r="D49" s="628"/>
      <c r="E49" s="303"/>
      <c r="F49" s="303">
        <v>10000</v>
      </c>
      <c r="G49" s="303"/>
      <c r="H49" s="382">
        <f>'PRESUP.EGRESOS FUENTE FINANCIAM'!P277</f>
        <v>0</v>
      </c>
      <c r="I49" s="54" t="e">
        <f t="shared" si="7"/>
        <v>#DIV/0!</v>
      </c>
      <c r="J49" s="302"/>
      <c r="K49" s="303"/>
      <c r="L49" s="303"/>
    </row>
    <row r="50" spans="1:260" s="13" customFormat="1" ht="15" customHeight="1" x14ac:dyDescent="0.25">
      <c r="A50" s="37">
        <v>5600</v>
      </c>
      <c r="B50" s="629" t="s">
        <v>77</v>
      </c>
      <c r="C50" s="630"/>
      <c r="D50" s="631"/>
      <c r="E50" s="303">
        <v>1900000</v>
      </c>
      <c r="F50" s="303">
        <v>150500</v>
      </c>
      <c r="G50" s="303"/>
      <c r="H50" s="382">
        <f>'PRESUP.EGRESOS FUENTE FINANCIAM'!P279</f>
        <v>0</v>
      </c>
      <c r="I50" s="54">
        <f t="shared" si="7"/>
        <v>-1</v>
      </c>
      <c r="J50" s="302"/>
      <c r="K50" s="303"/>
      <c r="L50" s="303"/>
    </row>
    <row r="51" spans="1:260" s="13" customFormat="1" ht="15" customHeight="1" x14ac:dyDescent="0.25">
      <c r="A51" s="37">
        <v>5700</v>
      </c>
      <c r="B51" s="629" t="s">
        <v>78</v>
      </c>
      <c r="C51" s="630"/>
      <c r="D51" s="631"/>
      <c r="E51" s="303"/>
      <c r="F51" s="303"/>
      <c r="G51" s="303"/>
      <c r="H51" s="382">
        <f>'PRESUP.EGRESOS FUENTE FINANCIAM'!P288</f>
        <v>0</v>
      </c>
      <c r="I51" s="54" t="e">
        <f t="shared" si="7"/>
        <v>#DIV/0!</v>
      </c>
      <c r="J51" s="302"/>
      <c r="K51" s="303"/>
      <c r="L51" s="303"/>
    </row>
    <row r="52" spans="1:260" s="13" customFormat="1" ht="15" customHeight="1" x14ac:dyDescent="0.25">
      <c r="A52" s="37">
        <v>5800</v>
      </c>
      <c r="B52" s="628" t="s">
        <v>79</v>
      </c>
      <c r="C52" s="628"/>
      <c r="D52" s="628"/>
      <c r="E52" s="303">
        <v>700000</v>
      </c>
      <c r="F52" s="303"/>
      <c r="G52" s="303">
        <v>550000</v>
      </c>
      <c r="H52" s="382">
        <f>'PRESUP.EGRESOS FUENTE FINANCIAM'!P298</f>
        <v>0</v>
      </c>
      <c r="I52" s="54">
        <f t="shared" si="7"/>
        <v>-1</v>
      </c>
      <c r="J52" s="302">
        <f t="shared" si="5"/>
        <v>583000</v>
      </c>
      <c r="K52" s="303"/>
      <c r="L52" s="303"/>
    </row>
    <row r="53" spans="1:260" s="13" customFormat="1" ht="15" customHeight="1" x14ac:dyDescent="0.25">
      <c r="A53" s="37">
        <v>5900</v>
      </c>
      <c r="B53" s="618" t="s">
        <v>80</v>
      </c>
      <c r="C53" s="618"/>
      <c r="D53" s="618"/>
      <c r="E53" s="302"/>
      <c r="F53" s="302"/>
      <c r="G53" s="302"/>
      <c r="H53" s="382">
        <f>'PRESUP.EGRESOS FUENTE FINANCIAM'!P303</f>
        <v>0</v>
      </c>
      <c r="I53" s="54" t="e">
        <f t="shared" si="7"/>
        <v>#DIV/0!</v>
      </c>
      <c r="J53" s="302"/>
      <c r="K53" s="302"/>
      <c r="L53" s="302"/>
    </row>
    <row r="54" spans="1:260" s="13" customFormat="1" ht="15" customHeight="1" x14ac:dyDescent="0.25">
      <c r="A54" s="237">
        <v>6000</v>
      </c>
      <c r="B54" s="659" t="s">
        <v>81</v>
      </c>
      <c r="C54" s="659"/>
      <c r="D54" s="659"/>
      <c r="E54" s="304">
        <f>SUM(E55:E57)</f>
        <v>30076548</v>
      </c>
      <c r="F54" s="304">
        <f>SUM(F55:F57)</f>
        <v>40109488</v>
      </c>
      <c r="G54" s="304">
        <f>SUM(G55:G57)</f>
        <v>24294983</v>
      </c>
      <c r="H54" s="383">
        <f>SUM(H55:H57)</f>
        <v>20570048</v>
      </c>
      <c r="I54" s="238">
        <f t="shared" si="6"/>
        <v>-0.31607683168959422</v>
      </c>
      <c r="J54" s="304">
        <f>SUM(J55:J57)</f>
        <v>25752681.98</v>
      </c>
      <c r="K54" s="304">
        <f>SUM(K55:K57)</f>
        <v>0</v>
      </c>
      <c r="L54" s="304">
        <f>SUM(L55:L57)</f>
        <v>0</v>
      </c>
    </row>
    <row r="55" spans="1:260" s="13" customFormat="1" ht="15" customHeight="1" x14ac:dyDescent="0.25">
      <c r="A55" s="49">
        <v>6100</v>
      </c>
      <c r="B55" s="627" t="s">
        <v>82</v>
      </c>
      <c r="C55" s="627"/>
      <c r="D55" s="627"/>
      <c r="E55" s="305">
        <v>30076548</v>
      </c>
      <c r="F55" s="305">
        <v>40109488</v>
      </c>
      <c r="G55" s="305">
        <v>24294983</v>
      </c>
      <c r="H55" s="382">
        <f>'PRESUP.EGRESOS FUENTE FINANCIAM'!N314</f>
        <v>20570048</v>
      </c>
      <c r="I55" s="54">
        <f t="shared" si="6"/>
        <v>-0.31607683168959422</v>
      </c>
      <c r="J55" s="302">
        <f t="shared" si="5"/>
        <v>25752681.98</v>
      </c>
      <c r="K55" s="305"/>
      <c r="L55" s="305"/>
    </row>
    <row r="56" spans="1:260" s="13" customFormat="1" ht="15" customHeight="1" x14ac:dyDescent="0.25">
      <c r="A56" s="37">
        <v>6200</v>
      </c>
      <c r="B56" s="618" t="s">
        <v>83</v>
      </c>
      <c r="C56" s="618"/>
      <c r="D56" s="618"/>
      <c r="E56" s="302"/>
      <c r="F56" s="302"/>
      <c r="G56" s="302"/>
      <c r="H56" s="382">
        <f>'PRESUP.EGRESOS FUENTE FINANCIAM'!P323</f>
        <v>0</v>
      </c>
      <c r="I56" s="54" t="e">
        <f t="shared" si="6"/>
        <v>#DIV/0!</v>
      </c>
      <c r="J56" s="302"/>
      <c r="K56" s="302"/>
      <c r="L56" s="302"/>
    </row>
    <row r="57" spans="1:260" s="13" customFormat="1" ht="15" customHeight="1" x14ac:dyDescent="0.25">
      <c r="A57" s="37">
        <v>6300</v>
      </c>
      <c r="B57" s="618" t="s">
        <v>84</v>
      </c>
      <c r="C57" s="618"/>
      <c r="D57" s="618"/>
      <c r="E57" s="302"/>
      <c r="F57" s="302"/>
      <c r="G57" s="302"/>
      <c r="H57" s="382">
        <f>'PRESUP.EGRESOS FUENTE FINANCIAM'!P332</f>
        <v>0</v>
      </c>
      <c r="I57" s="54" t="e">
        <f t="shared" si="6"/>
        <v>#DIV/0!</v>
      </c>
      <c r="J57" s="302"/>
      <c r="K57" s="302"/>
      <c r="L57" s="302"/>
    </row>
    <row r="58" spans="1:260" s="13" customFormat="1" ht="15.75" customHeight="1" x14ac:dyDescent="0.25">
      <c r="A58" s="237">
        <v>7000</v>
      </c>
      <c r="B58" s="659" t="s">
        <v>85</v>
      </c>
      <c r="C58" s="659"/>
      <c r="D58" s="659"/>
      <c r="E58" s="304">
        <f>SUM(E59:E65)</f>
        <v>0</v>
      </c>
      <c r="F58" s="304">
        <f>SUM(F59:F65)</f>
        <v>0</v>
      </c>
      <c r="G58" s="304">
        <f>SUM(G59:G65)</f>
        <v>0</v>
      </c>
      <c r="H58" s="383">
        <f>SUM(H59:H65)</f>
        <v>0</v>
      </c>
      <c r="I58" s="238" t="e">
        <f t="shared" si="6"/>
        <v>#DIV/0!</v>
      </c>
      <c r="J58" s="304">
        <f>SUM(J59:J65)</f>
        <v>0</v>
      </c>
      <c r="K58" s="304">
        <f>SUM(K59:K65)</f>
        <v>0</v>
      </c>
      <c r="L58" s="304">
        <f>SUM(L59:L65)</f>
        <v>0</v>
      </c>
    </row>
    <row r="59" spans="1:260" s="13" customFormat="1" ht="15.75" x14ac:dyDescent="0.25">
      <c r="A59" s="37">
        <v>7100</v>
      </c>
      <c r="B59" s="618" t="s">
        <v>86</v>
      </c>
      <c r="C59" s="618"/>
      <c r="D59" s="618"/>
      <c r="E59" s="309"/>
      <c r="F59" s="309"/>
      <c r="G59" s="309"/>
      <c r="H59" s="382">
        <f>'PRESUP.EGRESOS FUENTE FINANCIAM'!P336</f>
        <v>0</v>
      </c>
      <c r="I59" s="54" t="e">
        <f t="shared" si="6"/>
        <v>#DIV/0!</v>
      </c>
      <c r="J59" s="309"/>
      <c r="K59" s="309"/>
      <c r="L59" s="309"/>
      <c r="M59" s="14">
        <v>61</v>
      </c>
      <c r="N59" s="625"/>
      <c r="O59" s="625"/>
      <c r="P59" s="626"/>
      <c r="Q59" s="15">
        <v>61</v>
      </c>
      <c r="R59" s="625"/>
      <c r="S59" s="625"/>
      <c r="T59" s="626"/>
      <c r="U59" s="15">
        <v>61</v>
      </c>
      <c r="V59" s="625"/>
      <c r="W59" s="625"/>
      <c r="X59" s="626"/>
      <c r="Y59" s="15">
        <v>61</v>
      </c>
      <c r="Z59" s="625"/>
      <c r="AA59" s="625"/>
      <c r="AB59" s="626"/>
      <c r="AC59" s="15">
        <v>61</v>
      </c>
      <c r="AD59" s="625"/>
      <c r="AE59" s="625"/>
      <c r="AF59" s="626"/>
      <c r="AG59" s="15">
        <v>61</v>
      </c>
      <c r="AH59" s="625"/>
      <c r="AI59" s="625"/>
      <c r="AJ59" s="626"/>
      <c r="AK59" s="15">
        <v>61</v>
      </c>
      <c r="AL59" s="625"/>
      <c r="AM59" s="625"/>
      <c r="AN59" s="626"/>
      <c r="AO59" s="15">
        <v>61</v>
      </c>
      <c r="AP59" s="625"/>
      <c r="AQ59" s="625"/>
      <c r="AR59" s="626"/>
      <c r="AS59" s="15">
        <v>61</v>
      </c>
      <c r="AT59" s="625"/>
      <c r="AU59" s="625"/>
      <c r="AV59" s="626"/>
      <c r="AW59" s="15">
        <v>61</v>
      </c>
      <c r="AX59" s="625"/>
      <c r="AY59" s="625"/>
      <c r="AZ59" s="626"/>
      <c r="BA59" s="15">
        <v>61</v>
      </c>
      <c r="BB59" s="625"/>
      <c r="BC59" s="625"/>
      <c r="BD59" s="626"/>
      <c r="BE59" s="15">
        <v>61</v>
      </c>
      <c r="BF59" s="625"/>
      <c r="BG59" s="625"/>
      <c r="BH59" s="626"/>
      <c r="BI59" s="15">
        <v>61</v>
      </c>
      <c r="BJ59" s="625"/>
      <c r="BK59" s="625"/>
      <c r="BL59" s="626"/>
      <c r="BM59" s="15">
        <v>61</v>
      </c>
      <c r="BN59" s="625"/>
      <c r="BO59" s="625"/>
      <c r="BP59" s="626"/>
      <c r="BQ59" s="15">
        <v>61</v>
      </c>
      <c r="BR59" s="625"/>
      <c r="BS59" s="625"/>
      <c r="BT59" s="626"/>
      <c r="BU59" s="15">
        <v>61</v>
      </c>
      <c r="BV59" s="625"/>
      <c r="BW59" s="625"/>
      <c r="BX59" s="626"/>
      <c r="BY59" s="15">
        <v>61</v>
      </c>
      <c r="BZ59" s="625"/>
      <c r="CA59" s="625"/>
      <c r="CB59" s="626"/>
      <c r="CC59" s="15">
        <v>61</v>
      </c>
      <c r="CD59" s="625"/>
      <c r="CE59" s="625"/>
      <c r="CF59" s="626"/>
      <c r="CG59" s="15">
        <v>61</v>
      </c>
      <c r="CH59" s="625"/>
      <c r="CI59" s="625"/>
      <c r="CJ59" s="626"/>
      <c r="CK59" s="15">
        <v>61</v>
      </c>
      <c r="CL59" s="625"/>
      <c r="CM59" s="625"/>
      <c r="CN59" s="626"/>
      <c r="CO59" s="15">
        <v>61</v>
      </c>
      <c r="CP59" s="625"/>
      <c r="CQ59" s="625"/>
      <c r="CR59" s="626"/>
      <c r="CS59" s="15">
        <v>61</v>
      </c>
      <c r="CT59" s="625"/>
      <c r="CU59" s="625"/>
      <c r="CV59" s="626"/>
      <c r="CW59" s="15">
        <v>61</v>
      </c>
      <c r="CX59" s="625"/>
      <c r="CY59" s="625"/>
      <c r="CZ59" s="626"/>
      <c r="DA59" s="15">
        <v>61</v>
      </c>
      <c r="DB59" s="625"/>
      <c r="DC59" s="625"/>
      <c r="DD59" s="626"/>
      <c r="DE59" s="15">
        <v>61</v>
      </c>
      <c r="DF59" s="625"/>
      <c r="DG59" s="625"/>
      <c r="DH59" s="626"/>
      <c r="DI59" s="15">
        <v>61</v>
      </c>
      <c r="DJ59" s="625"/>
      <c r="DK59" s="625"/>
      <c r="DL59" s="626"/>
      <c r="DM59" s="15">
        <v>61</v>
      </c>
      <c r="DN59" s="625"/>
      <c r="DO59" s="625"/>
      <c r="DP59" s="626"/>
      <c r="DQ59" s="15">
        <v>61</v>
      </c>
      <c r="DR59" s="625"/>
      <c r="DS59" s="625"/>
      <c r="DT59" s="626"/>
      <c r="DU59" s="15">
        <v>61</v>
      </c>
      <c r="DV59" s="625"/>
      <c r="DW59" s="625"/>
      <c r="DX59" s="626"/>
      <c r="DY59" s="15">
        <v>61</v>
      </c>
      <c r="DZ59" s="625"/>
      <c r="EA59" s="625"/>
      <c r="EB59" s="626"/>
      <c r="EC59" s="15">
        <v>61</v>
      </c>
      <c r="ED59" s="625"/>
      <c r="EE59" s="625"/>
      <c r="EF59" s="626"/>
      <c r="EG59" s="15">
        <v>61</v>
      </c>
      <c r="EH59" s="625"/>
      <c r="EI59" s="625"/>
      <c r="EJ59" s="626"/>
      <c r="EK59" s="15">
        <v>61</v>
      </c>
      <c r="EL59" s="625"/>
      <c r="EM59" s="625"/>
      <c r="EN59" s="626"/>
      <c r="EO59" s="15">
        <v>61</v>
      </c>
      <c r="EP59" s="625"/>
      <c r="EQ59" s="625"/>
      <c r="ER59" s="626"/>
      <c r="ES59" s="15">
        <v>61</v>
      </c>
      <c r="ET59" s="625"/>
      <c r="EU59" s="625"/>
      <c r="EV59" s="626"/>
      <c r="EW59" s="15">
        <v>61</v>
      </c>
      <c r="EX59" s="625"/>
      <c r="EY59" s="625"/>
      <c r="EZ59" s="626"/>
      <c r="FA59" s="15">
        <v>61</v>
      </c>
      <c r="FB59" s="625"/>
      <c r="FC59" s="625"/>
      <c r="FD59" s="626"/>
      <c r="FE59" s="15">
        <v>61</v>
      </c>
      <c r="FF59" s="625"/>
      <c r="FG59" s="625"/>
      <c r="FH59" s="626"/>
      <c r="FI59" s="15">
        <v>61</v>
      </c>
      <c r="FJ59" s="625"/>
      <c r="FK59" s="625"/>
      <c r="FL59" s="626"/>
      <c r="FM59" s="15">
        <v>61</v>
      </c>
      <c r="FN59" s="625"/>
      <c r="FO59" s="625"/>
      <c r="FP59" s="626"/>
      <c r="FQ59" s="15">
        <v>61</v>
      </c>
      <c r="FR59" s="625"/>
      <c r="FS59" s="625"/>
      <c r="FT59" s="626"/>
      <c r="FU59" s="15">
        <v>61</v>
      </c>
      <c r="FV59" s="625"/>
      <c r="FW59" s="625"/>
      <c r="FX59" s="626"/>
      <c r="FY59" s="15">
        <v>61</v>
      </c>
      <c r="FZ59" s="625"/>
      <c r="GA59" s="625"/>
      <c r="GB59" s="626"/>
      <c r="GC59" s="15">
        <v>61</v>
      </c>
      <c r="GD59" s="625"/>
      <c r="GE59" s="625"/>
      <c r="GF59" s="626"/>
      <c r="GG59" s="15">
        <v>61</v>
      </c>
      <c r="GH59" s="625"/>
      <c r="GI59" s="625"/>
      <c r="GJ59" s="626"/>
      <c r="GK59" s="15">
        <v>61</v>
      </c>
      <c r="GL59" s="625"/>
      <c r="GM59" s="625"/>
      <c r="GN59" s="626"/>
      <c r="GO59" s="15">
        <v>61</v>
      </c>
      <c r="GP59" s="625"/>
      <c r="GQ59" s="625"/>
      <c r="GR59" s="626"/>
      <c r="GS59" s="15">
        <v>61</v>
      </c>
      <c r="GT59" s="625"/>
      <c r="GU59" s="625"/>
      <c r="GV59" s="626"/>
      <c r="GW59" s="15">
        <v>61</v>
      </c>
      <c r="GX59" s="625"/>
      <c r="GY59" s="625"/>
      <c r="GZ59" s="626"/>
      <c r="HA59" s="15">
        <v>61</v>
      </c>
      <c r="HB59" s="625"/>
      <c r="HC59" s="625"/>
      <c r="HD59" s="626"/>
      <c r="HE59" s="15">
        <v>61</v>
      </c>
      <c r="HF59" s="625"/>
      <c r="HG59" s="625"/>
      <c r="HH59" s="626"/>
      <c r="HI59" s="15">
        <v>61</v>
      </c>
      <c r="HJ59" s="625"/>
      <c r="HK59" s="625"/>
      <c r="HL59" s="626"/>
      <c r="HM59" s="15">
        <v>61</v>
      </c>
      <c r="HN59" s="625"/>
      <c r="HO59" s="625"/>
      <c r="HP59" s="626"/>
      <c r="HQ59" s="15">
        <v>61</v>
      </c>
      <c r="HR59" s="625"/>
      <c r="HS59" s="625"/>
      <c r="HT59" s="626"/>
      <c r="HU59" s="15">
        <v>61</v>
      </c>
      <c r="HV59" s="625"/>
      <c r="HW59" s="625"/>
      <c r="HX59" s="626"/>
      <c r="HY59" s="15">
        <v>61</v>
      </c>
      <c r="HZ59" s="625"/>
      <c r="IA59" s="625"/>
      <c r="IB59" s="626"/>
      <c r="IC59" s="15">
        <v>61</v>
      </c>
      <c r="ID59" s="625"/>
      <c r="IE59" s="625"/>
      <c r="IF59" s="626"/>
      <c r="IG59" s="15">
        <v>61</v>
      </c>
      <c r="IH59" s="625"/>
      <c r="II59" s="625"/>
      <c r="IJ59" s="626"/>
      <c r="IK59" s="15">
        <v>61</v>
      </c>
      <c r="IL59" s="625"/>
      <c r="IM59" s="625"/>
      <c r="IN59" s="626"/>
      <c r="IO59" s="15">
        <v>61</v>
      </c>
      <c r="IP59" s="625"/>
      <c r="IQ59" s="625"/>
      <c r="IR59" s="626"/>
      <c r="IS59" s="15">
        <v>61</v>
      </c>
      <c r="IT59" s="625"/>
      <c r="IU59" s="625"/>
      <c r="IV59" s="626"/>
      <c r="IW59" s="15">
        <v>61</v>
      </c>
      <c r="IX59" s="625"/>
      <c r="IY59" s="625"/>
      <c r="IZ59" s="626"/>
    </row>
    <row r="60" spans="1:260" s="13" customFormat="1" ht="15.75" x14ac:dyDescent="0.25">
      <c r="A60" s="37">
        <v>7200</v>
      </c>
      <c r="B60" s="618" t="s">
        <v>87</v>
      </c>
      <c r="C60" s="618"/>
      <c r="D60" s="618"/>
      <c r="E60" s="309"/>
      <c r="F60" s="309"/>
      <c r="G60" s="309"/>
      <c r="H60" s="382">
        <f>'PRESUP.EGRESOS FUENTE FINANCIAM'!P339</f>
        <v>0</v>
      </c>
      <c r="I60" s="54" t="e">
        <f t="shared" si="6"/>
        <v>#DIV/0!</v>
      </c>
      <c r="J60" s="309"/>
      <c r="K60" s="309"/>
      <c r="L60" s="309"/>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618" t="s">
        <v>88</v>
      </c>
      <c r="C61" s="618"/>
      <c r="D61" s="618"/>
      <c r="E61" s="309"/>
      <c r="F61" s="309"/>
      <c r="G61" s="309"/>
      <c r="H61" s="382">
        <f>'PRESUP.EGRESOS FUENTE FINANCIAM'!P349</f>
        <v>0</v>
      </c>
      <c r="I61" s="54" t="e">
        <f t="shared" si="6"/>
        <v>#DIV/0!</v>
      </c>
      <c r="J61" s="309"/>
      <c r="K61" s="309"/>
      <c r="L61" s="309"/>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618" t="s">
        <v>89</v>
      </c>
      <c r="C62" s="618"/>
      <c r="D62" s="618"/>
      <c r="E62" s="309"/>
      <c r="F62" s="309"/>
      <c r="G62" s="309"/>
      <c r="H62" s="382">
        <f>'PRESUP.EGRESOS FUENTE FINANCIAM'!P356</f>
        <v>0</v>
      </c>
      <c r="I62" s="54" t="e">
        <f t="shared" si="6"/>
        <v>#DIV/0!</v>
      </c>
      <c r="J62" s="309"/>
      <c r="K62" s="309"/>
      <c r="L62" s="309"/>
      <c r="M62" s="14">
        <v>62</v>
      </c>
      <c r="N62" s="625"/>
      <c r="O62" s="625"/>
      <c r="P62" s="626"/>
      <c r="Q62" s="15">
        <v>62</v>
      </c>
      <c r="R62" s="625"/>
      <c r="S62" s="625"/>
      <c r="T62" s="626"/>
      <c r="U62" s="15">
        <v>62</v>
      </c>
      <c r="V62" s="625"/>
      <c r="W62" s="625"/>
      <c r="X62" s="626"/>
      <c r="Y62" s="15">
        <v>62</v>
      </c>
      <c r="Z62" s="625"/>
      <c r="AA62" s="625"/>
      <c r="AB62" s="626"/>
      <c r="AC62" s="15">
        <v>62</v>
      </c>
      <c r="AD62" s="625"/>
      <c r="AE62" s="625"/>
      <c r="AF62" s="626"/>
      <c r="AG62" s="15">
        <v>62</v>
      </c>
      <c r="AH62" s="625"/>
      <c r="AI62" s="625"/>
      <c r="AJ62" s="626"/>
      <c r="AK62" s="15">
        <v>62</v>
      </c>
      <c r="AL62" s="625"/>
      <c r="AM62" s="625"/>
      <c r="AN62" s="626"/>
      <c r="AO62" s="15">
        <v>62</v>
      </c>
      <c r="AP62" s="625"/>
      <c r="AQ62" s="625"/>
      <c r="AR62" s="626"/>
      <c r="AS62" s="15">
        <v>62</v>
      </c>
      <c r="AT62" s="625"/>
      <c r="AU62" s="625"/>
      <c r="AV62" s="626"/>
      <c r="AW62" s="15">
        <v>62</v>
      </c>
      <c r="AX62" s="625"/>
      <c r="AY62" s="625"/>
      <c r="AZ62" s="626"/>
      <c r="BA62" s="15">
        <v>62</v>
      </c>
      <c r="BB62" s="625"/>
      <c r="BC62" s="625"/>
      <c r="BD62" s="626"/>
      <c r="BE62" s="15">
        <v>62</v>
      </c>
      <c r="BF62" s="625"/>
      <c r="BG62" s="625"/>
      <c r="BH62" s="626"/>
      <c r="BI62" s="15">
        <v>62</v>
      </c>
      <c r="BJ62" s="625"/>
      <c r="BK62" s="625"/>
      <c r="BL62" s="626"/>
      <c r="BM62" s="15">
        <v>62</v>
      </c>
      <c r="BN62" s="625"/>
      <c r="BO62" s="625"/>
      <c r="BP62" s="626"/>
      <c r="BQ62" s="15">
        <v>62</v>
      </c>
      <c r="BR62" s="625"/>
      <c r="BS62" s="625"/>
      <c r="BT62" s="626"/>
      <c r="BU62" s="15">
        <v>62</v>
      </c>
      <c r="BV62" s="625"/>
      <c r="BW62" s="625"/>
      <c r="BX62" s="626"/>
      <c r="BY62" s="15">
        <v>62</v>
      </c>
      <c r="BZ62" s="625"/>
      <c r="CA62" s="625"/>
      <c r="CB62" s="626"/>
      <c r="CC62" s="15">
        <v>62</v>
      </c>
      <c r="CD62" s="625"/>
      <c r="CE62" s="625"/>
      <c r="CF62" s="626"/>
      <c r="CG62" s="15">
        <v>62</v>
      </c>
      <c r="CH62" s="625"/>
      <c r="CI62" s="625"/>
      <c r="CJ62" s="626"/>
      <c r="CK62" s="15">
        <v>62</v>
      </c>
      <c r="CL62" s="625"/>
      <c r="CM62" s="625"/>
      <c r="CN62" s="626"/>
      <c r="CO62" s="15">
        <v>62</v>
      </c>
      <c r="CP62" s="625"/>
      <c r="CQ62" s="625"/>
      <c r="CR62" s="626"/>
      <c r="CS62" s="15">
        <v>62</v>
      </c>
      <c r="CT62" s="625"/>
      <c r="CU62" s="625"/>
      <c r="CV62" s="626"/>
      <c r="CW62" s="15">
        <v>62</v>
      </c>
      <c r="CX62" s="625"/>
      <c r="CY62" s="625"/>
      <c r="CZ62" s="626"/>
      <c r="DA62" s="15">
        <v>62</v>
      </c>
      <c r="DB62" s="625"/>
      <c r="DC62" s="625"/>
      <c r="DD62" s="626"/>
      <c r="DE62" s="15">
        <v>62</v>
      </c>
      <c r="DF62" s="625"/>
      <c r="DG62" s="625"/>
      <c r="DH62" s="626"/>
      <c r="DI62" s="15">
        <v>62</v>
      </c>
      <c r="DJ62" s="625"/>
      <c r="DK62" s="625"/>
      <c r="DL62" s="626"/>
      <c r="DM62" s="15">
        <v>62</v>
      </c>
      <c r="DN62" s="625"/>
      <c r="DO62" s="625"/>
      <c r="DP62" s="626"/>
      <c r="DQ62" s="15">
        <v>62</v>
      </c>
      <c r="DR62" s="625"/>
      <c r="DS62" s="625"/>
      <c r="DT62" s="626"/>
      <c r="DU62" s="15">
        <v>62</v>
      </c>
      <c r="DV62" s="625"/>
      <c r="DW62" s="625"/>
      <c r="DX62" s="626"/>
      <c r="DY62" s="15">
        <v>62</v>
      </c>
      <c r="DZ62" s="625"/>
      <c r="EA62" s="625"/>
      <c r="EB62" s="626"/>
      <c r="EC62" s="15">
        <v>62</v>
      </c>
      <c r="ED62" s="625"/>
      <c r="EE62" s="625"/>
      <c r="EF62" s="626"/>
      <c r="EG62" s="15">
        <v>62</v>
      </c>
      <c r="EH62" s="625"/>
      <c r="EI62" s="625"/>
      <c r="EJ62" s="626"/>
      <c r="EK62" s="15">
        <v>62</v>
      </c>
      <c r="EL62" s="625"/>
      <c r="EM62" s="625"/>
      <c r="EN62" s="626"/>
      <c r="EO62" s="15">
        <v>62</v>
      </c>
      <c r="EP62" s="625"/>
      <c r="EQ62" s="625"/>
      <c r="ER62" s="626"/>
      <c r="ES62" s="15">
        <v>62</v>
      </c>
      <c r="ET62" s="625"/>
      <c r="EU62" s="625"/>
      <c r="EV62" s="626"/>
      <c r="EW62" s="15">
        <v>62</v>
      </c>
      <c r="EX62" s="625"/>
      <c r="EY62" s="625"/>
      <c r="EZ62" s="626"/>
      <c r="FA62" s="15">
        <v>62</v>
      </c>
      <c r="FB62" s="625"/>
      <c r="FC62" s="625"/>
      <c r="FD62" s="626"/>
      <c r="FE62" s="15">
        <v>62</v>
      </c>
      <c r="FF62" s="625"/>
      <c r="FG62" s="625"/>
      <c r="FH62" s="626"/>
      <c r="FI62" s="15">
        <v>62</v>
      </c>
      <c r="FJ62" s="625"/>
      <c r="FK62" s="625"/>
      <c r="FL62" s="626"/>
      <c r="FM62" s="15">
        <v>62</v>
      </c>
      <c r="FN62" s="625"/>
      <c r="FO62" s="625"/>
      <c r="FP62" s="626"/>
      <c r="FQ62" s="15">
        <v>62</v>
      </c>
      <c r="FR62" s="625"/>
      <c r="FS62" s="625"/>
      <c r="FT62" s="626"/>
      <c r="FU62" s="15">
        <v>62</v>
      </c>
      <c r="FV62" s="625"/>
      <c r="FW62" s="625"/>
      <c r="FX62" s="626"/>
      <c r="FY62" s="15">
        <v>62</v>
      </c>
      <c r="FZ62" s="625"/>
      <c r="GA62" s="625"/>
      <c r="GB62" s="626"/>
      <c r="GC62" s="15">
        <v>62</v>
      </c>
      <c r="GD62" s="625"/>
      <c r="GE62" s="625"/>
      <c r="GF62" s="626"/>
      <c r="GG62" s="15">
        <v>62</v>
      </c>
      <c r="GH62" s="625"/>
      <c r="GI62" s="625"/>
      <c r="GJ62" s="626"/>
      <c r="GK62" s="15">
        <v>62</v>
      </c>
      <c r="GL62" s="625"/>
      <c r="GM62" s="625"/>
      <c r="GN62" s="626"/>
      <c r="GO62" s="15">
        <v>62</v>
      </c>
      <c r="GP62" s="625"/>
      <c r="GQ62" s="625"/>
      <c r="GR62" s="626"/>
      <c r="GS62" s="15">
        <v>62</v>
      </c>
      <c r="GT62" s="625"/>
      <c r="GU62" s="625"/>
      <c r="GV62" s="626"/>
      <c r="GW62" s="15">
        <v>62</v>
      </c>
      <c r="GX62" s="625"/>
      <c r="GY62" s="625"/>
      <c r="GZ62" s="626"/>
      <c r="HA62" s="15">
        <v>62</v>
      </c>
      <c r="HB62" s="625"/>
      <c r="HC62" s="625"/>
      <c r="HD62" s="626"/>
      <c r="HE62" s="15">
        <v>62</v>
      </c>
      <c r="HF62" s="625"/>
      <c r="HG62" s="625"/>
      <c r="HH62" s="626"/>
      <c r="HI62" s="15">
        <v>62</v>
      </c>
      <c r="HJ62" s="625"/>
      <c r="HK62" s="625"/>
      <c r="HL62" s="626"/>
      <c r="HM62" s="15">
        <v>62</v>
      </c>
      <c r="HN62" s="625"/>
      <c r="HO62" s="625"/>
      <c r="HP62" s="626"/>
      <c r="HQ62" s="15">
        <v>62</v>
      </c>
      <c r="HR62" s="625"/>
      <c r="HS62" s="625"/>
      <c r="HT62" s="626"/>
      <c r="HU62" s="15">
        <v>62</v>
      </c>
      <c r="HV62" s="625"/>
      <c r="HW62" s="625"/>
      <c r="HX62" s="626"/>
      <c r="HY62" s="15">
        <v>62</v>
      </c>
      <c r="HZ62" s="625"/>
      <c r="IA62" s="625"/>
      <c r="IB62" s="626"/>
      <c r="IC62" s="15">
        <v>62</v>
      </c>
      <c r="ID62" s="625"/>
      <c r="IE62" s="625"/>
      <c r="IF62" s="626"/>
      <c r="IG62" s="15">
        <v>62</v>
      </c>
      <c r="IH62" s="625"/>
      <c r="II62" s="625"/>
      <c r="IJ62" s="626"/>
      <c r="IK62" s="15">
        <v>62</v>
      </c>
      <c r="IL62" s="625"/>
      <c r="IM62" s="625"/>
      <c r="IN62" s="626"/>
      <c r="IO62" s="15">
        <v>62</v>
      </c>
      <c r="IP62" s="625"/>
      <c r="IQ62" s="625"/>
      <c r="IR62" s="626"/>
      <c r="IS62" s="15">
        <v>62</v>
      </c>
      <c r="IT62" s="625"/>
      <c r="IU62" s="625"/>
      <c r="IV62" s="626"/>
      <c r="IW62" s="15">
        <v>62</v>
      </c>
      <c r="IX62" s="625"/>
      <c r="IY62" s="625"/>
      <c r="IZ62" s="626"/>
    </row>
    <row r="63" spans="1:260" s="13" customFormat="1" ht="15" customHeight="1" x14ac:dyDescent="0.25">
      <c r="A63" s="37">
        <v>7500</v>
      </c>
      <c r="B63" s="618" t="s">
        <v>90</v>
      </c>
      <c r="C63" s="618"/>
      <c r="D63" s="618"/>
      <c r="E63" s="310"/>
      <c r="F63" s="310"/>
      <c r="G63" s="310"/>
      <c r="H63" s="382">
        <f>'PRESUP.EGRESOS FUENTE FINANCIAM'!P366</f>
        <v>0</v>
      </c>
      <c r="I63" s="54" t="e">
        <f t="shared" si="6"/>
        <v>#DIV/0!</v>
      </c>
      <c r="J63" s="310"/>
      <c r="K63" s="310"/>
      <c r="L63" s="310"/>
    </row>
    <row r="64" spans="1:260" s="13" customFormat="1" ht="15" customHeight="1" x14ac:dyDescent="0.25">
      <c r="A64" s="37">
        <v>7600</v>
      </c>
      <c r="B64" s="618" t="s">
        <v>91</v>
      </c>
      <c r="C64" s="618"/>
      <c r="D64" s="618"/>
      <c r="E64" s="310"/>
      <c r="F64" s="310"/>
      <c r="G64" s="310"/>
      <c r="H64" s="382">
        <f>'PRESUP.EGRESOS FUENTE FINANCIAM'!P376</f>
        <v>0</v>
      </c>
      <c r="I64" s="54" t="e">
        <f t="shared" si="6"/>
        <v>#DIV/0!</v>
      </c>
      <c r="J64" s="310"/>
      <c r="K64" s="310"/>
      <c r="L64" s="310"/>
    </row>
    <row r="65" spans="1:12" s="13" customFormat="1" ht="15" customHeight="1" x14ac:dyDescent="0.25">
      <c r="A65" s="37">
        <v>7900</v>
      </c>
      <c r="B65" s="618" t="s">
        <v>92</v>
      </c>
      <c r="C65" s="618"/>
      <c r="D65" s="618"/>
      <c r="E65" s="310"/>
      <c r="F65" s="310"/>
      <c r="G65" s="310"/>
      <c r="H65" s="382">
        <f>'PRESUP.EGRESOS FUENTE FINANCIAM'!P379</f>
        <v>0</v>
      </c>
      <c r="I65" s="54" t="e">
        <f t="shared" si="6"/>
        <v>#DIV/0!</v>
      </c>
      <c r="J65" s="310"/>
      <c r="K65" s="310"/>
      <c r="L65" s="310"/>
    </row>
    <row r="66" spans="1:12" s="13" customFormat="1" ht="15.75" customHeight="1" x14ac:dyDescent="0.25">
      <c r="A66" s="237">
        <v>8000</v>
      </c>
      <c r="B66" s="659" t="s">
        <v>21</v>
      </c>
      <c r="C66" s="659"/>
      <c r="D66" s="659"/>
      <c r="E66" s="306">
        <f>SUM(E67:E69)</f>
        <v>0</v>
      </c>
      <c r="F66" s="306">
        <f>SUM(F67:F69)</f>
        <v>0</v>
      </c>
      <c r="G66" s="306">
        <f>SUM(G67:G69)</f>
        <v>0</v>
      </c>
      <c r="H66" s="383">
        <f>SUM(H67:H69)</f>
        <v>0</v>
      </c>
      <c r="I66" s="238" t="e">
        <f t="shared" si="6"/>
        <v>#DIV/0!</v>
      </c>
      <c r="J66" s="306">
        <f>SUM(J67:J69)</f>
        <v>0</v>
      </c>
      <c r="K66" s="306">
        <f>SUM(K67:K69)</f>
        <v>0</v>
      </c>
      <c r="L66" s="306">
        <f>SUM(L67:L69)</f>
        <v>0</v>
      </c>
    </row>
    <row r="67" spans="1:12" s="13" customFormat="1" ht="15.75" x14ac:dyDescent="0.25">
      <c r="A67" s="37">
        <v>8100</v>
      </c>
      <c r="B67" s="618" t="s">
        <v>22</v>
      </c>
      <c r="C67" s="618"/>
      <c r="D67" s="618"/>
      <c r="E67" s="302"/>
      <c r="F67" s="302"/>
      <c r="G67" s="302"/>
      <c r="H67" s="382">
        <f>'PRESUP.EGRESOS FUENTE FINANCIAM'!P384</f>
        <v>0</v>
      </c>
      <c r="I67" s="54" t="e">
        <f t="shared" ref="I67:I69" si="8">H67/E67-1</f>
        <v>#DIV/0!</v>
      </c>
      <c r="J67" s="302"/>
      <c r="K67" s="302"/>
      <c r="L67" s="302"/>
    </row>
    <row r="68" spans="1:12" s="13" customFormat="1" ht="15.75" x14ac:dyDescent="0.25">
      <c r="A68" s="37">
        <v>8300</v>
      </c>
      <c r="B68" s="618" t="s">
        <v>23</v>
      </c>
      <c r="C68" s="618"/>
      <c r="D68" s="618"/>
      <c r="E68" s="303"/>
      <c r="F68" s="303"/>
      <c r="G68" s="303"/>
      <c r="H68" s="382">
        <f>'PRESUP.EGRESOS FUENTE FINANCIAM'!P391</f>
        <v>0</v>
      </c>
      <c r="I68" s="54" t="e">
        <f t="shared" si="8"/>
        <v>#DIV/0!</v>
      </c>
      <c r="J68" s="303"/>
      <c r="K68" s="303"/>
      <c r="L68" s="303"/>
    </row>
    <row r="69" spans="1:12" s="13" customFormat="1" ht="15.75" x14ac:dyDescent="0.25">
      <c r="A69" s="37">
        <v>8500</v>
      </c>
      <c r="B69" s="618" t="s">
        <v>24</v>
      </c>
      <c r="C69" s="618"/>
      <c r="D69" s="618"/>
      <c r="E69" s="303"/>
      <c r="F69" s="303"/>
      <c r="G69" s="303"/>
      <c r="H69" s="382">
        <f>'PRESUP.EGRESOS FUENTE FINANCIAM'!P397</f>
        <v>0</v>
      </c>
      <c r="I69" s="54" t="e">
        <f t="shared" si="8"/>
        <v>#DIV/0!</v>
      </c>
      <c r="J69" s="303"/>
      <c r="K69" s="303"/>
      <c r="L69" s="303"/>
    </row>
    <row r="70" spans="1:12" s="13" customFormat="1" ht="15.75" x14ac:dyDescent="0.25">
      <c r="A70" s="237">
        <v>9000</v>
      </c>
      <c r="B70" s="659" t="s">
        <v>93</v>
      </c>
      <c r="C70" s="659"/>
      <c r="D70" s="659"/>
      <c r="E70" s="304">
        <f>SUM(E71:E77)</f>
        <v>6779348</v>
      </c>
      <c r="F70" s="304">
        <f>SUM(F71:F77)</f>
        <v>7858000</v>
      </c>
      <c r="G70" s="304">
        <f>SUM(G71:G77)</f>
        <v>8160049</v>
      </c>
      <c r="H70" s="383">
        <f>SUM(H71:H77)</f>
        <v>4930000</v>
      </c>
      <c r="I70" s="238">
        <f t="shared" si="6"/>
        <v>-0.27279142478008211</v>
      </c>
      <c r="J70" s="304">
        <f>SUM(J71:J77)</f>
        <v>4330000</v>
      </c>
      <c r="K70" s="304">
        <f>SUM(K71:K77)</f>
        <v>0</v>
      </c>
      <c r="L70" s="304">
        <f>SUM(L71:L77)</f>
        <v>0</v>
      </c>
    </row>
    <row r="71" spans="1:12" s="13" customFormat="1" ht="15.75" x14ac:dyDescent="0.25">
      <c r="A71" s="37">
        <v>9100</v>
      </c>
      <c r="B71" s="618" t="s">
        <v>94</v>
      </c>
      <c r="C71" s="618"/>
      <c r="D71" s="618"/>
      <c r="E71" s="302">
        <v>3470000</v>
      </c>
      <c r="F71" s="302">
        <v>3556000</v>
      </c>
      <c r="G71" s="302">
        <v>3493341</v>
      </c>
      <c r="H71" s="382">
        <f>'PRESUP.EGRESOS FUENTE FINANCIAM'!N402</f>
        <v>630000</v>
      </c>
      <c r="I71" s="54">
        <f t="shared" si="6"/>
        <v>-0.81844380403458217</v>
      </c>
      <c r="J71" s="302">
        <v>730000</v>
      </c>
      <c r="K71" s="302"/>
      <c r="L71" s="302"/>
    </row>
    <row r="72" spans="1:12" s="13" customFormat="1" ht="15.75" x14ac:dyDescent="0.25">
      <c r="A72" s="37">
        <v>9200</v>
      </c>
      <c r="B72" s="618" t="s">
        <v>95</v>
      </c>
      <c r="C72" s="618"/>
      <c r="D72" s="618"/>
      <c r="E72" s="303">
        <v>2920000</v>
      </c>
      <c r="F72" s="303">
        <v>4141000</v>
      </c>
      <c r="G72" s="303">
        <v>4666708</v>
      </c>
      <c r="H72" s="382">
        <f>'PRESUP.EGRESOS FUENTE FINANCIAM'!N411</f>
        <v>3650000</v>
      </c>
      <c r="I72" s="54">
        <f t="shared" si="6"/>
        <v>0.25</v>
      </c>
      <c r="J72" s="303">
        <v>3600000</v>
      </c>
      <c r="K72" s="303"/>
      <c r="L72" s="303"/>
    </row>
    <row r="73" spans="1:12" s="13" customFormat="1" ht="15.75" x14ac:dyDescent="0.25">
      <c r="A73" s="37">
        <v>9300</v>
      </c>
      <c r="B73" s="618" t="s">
        <v>96</v>
      </c>
      <c r="C73" s="618"/>
      <c r="D73" s="618"/>
      <c r="E73" s="303"/>
      <c r="F73" s="303"/>
      <c r="G73" s="303"/>
      <c r="H73" s="382">
        <f>'PRESUP.EGRESOS FUENTE FINANCIAM'!P420</f>
        <v>0</v>
      </c>
      <c r="I73" s="54" t="e">
        <f t="shared" si="6"/>
        <v>#DIV/0!</v>
      </c>
      <c r="J73" s="303"/>
      <c r="K73" s="303"/>
      <c r="L73" s="303"/>
    </row>
    <row r="74" spans="1:12" s="13" customFormat="1" ht="15.75" x14ac:dyDescent="0.25">
      <c r="A74" s="37">
        <v>9400</v>
      </c>
      <c r="B74" s="618" t="s">
        <v>97</v>
      </c>
      <c r="C74" s="618"/>
      <c r="D74" s="618"/>
      <c r="E74" s="303"/>
      <c r="F74" s="303"/>
      <c r="G74" s="303"/>
      <c r="H74" s="382">
        <f>'PRESUP.EGRESOS FUENTE FINANCIAM'!P423</f>
        <v>0</v>
      </c>
      <c r="I74" s="54" t="e">
        <f t="shared" si="6"/>
        <v>#DIV/0!</v>
      </c>
      <c r="J74" s="303"/>
      <c r="K74" s="303"/>
      <c r="L74" s="303"/>
    </row>
    <row r="75" spans="1:12" s="13" customFormat="1" ht="15.75" x14ac:dyDescent="0.25">
      <c r="A75" s="37">
        <v>9500</v>
      </c>
      <c r="B75" s="618" t="s">
        <v>98</v>
      </c>
      <c r="C75" s="618"/>
      <c r="D75" s="618"/>
      <c r="E75" s="303"/>
      <c r="F75" s="303"/>
      <c r="G75" s="303"/>
      <c r="H75" s="382">
        <f>'PRESUP.EGRESOS FUENTE FINANCIAM'!P426</f>
        <v>0</v>
      </c>
      <c r="I75" s="54" t="e">
        <f t="shared" si="6"/>
        <v>#DIV/0!</v>
      </c>
      <c r="J75" s="303"/>
      <c r="K75" s="303"/>
      <c r="L75" s="303"/>
    </row>
    <row r="76" spans="1:12" s="13" customFormat="1" ht="15.75" x14ac:dyDescent="0.25">
      <c r="A76" s="37">
        <v>9600</v>
      </c>
      <c r="B76" s="618" t="s">
        <v>861</v>
      </c>
      <c r="C76" s="618"/>
      <c r="D76" s="618"/>
      <c r="E76" s="303"/>
      <c r="F76" s="303"/>
      <c r="G76" s="303"/>
      <c r="H76" s="382">
        <f>'PRESUP.EGRESOS FUENTE FINANCIAM'!P428</f>
        <v>0</v>
      </c>
      <c r="I76" s="54" t="e">
        <f>H76/E76-1</f>
        <v>#DIV/0!</v>
      </c>
      <c r="J76" s="303"/>
      <c r="K76" s="303"/>
      <c r="L76" s="303"/>
    </row>
    <row r="77" spans="1:12" s="13" customFormat="1" ht="15.75" x14ac:dyDescent="0.25">
      <c r="A77" s="50">
        <v>9900</v>
      </c>
      <c r="B77" s="619" t="s">
        <v>99</v>
      </c>
      <c r="C77" s="619"/>
      <c r="D77" s="619"/>
      <c r="E77" s="307">
        <v>389348</v>
      </c>
      <c r="F77" s="307">
        <v>161000</v>
      </c>
      <c r="G77" s="307"/>
      <c r="H77" s="382">
        <f>'PRESUP.EGRESOS FUENTE FINANCIAM'!N431</f>
        <v>650000</v>
      </c>
      <c r="I77" s="54">
        <f t="shared" si="6"/>
        <v>0.66945765741701502</v>
      </c>
      <c r="J77" s="307"/>
      <c r="K77" s="307"/>
      <c r="L77" s="307"/>
    </row>
    <row r="78" spans="1:12" s="13" customFormat="1" ht="15.75" x14ac:dyDescent="0.25">
      <c r="A78" s="660" t="s">
        <v>548</v>
      </c>
      <c r="B78" s="661"/>
      <c r="C78" s="661"/>
      <c r="D78" s="661"/>
      <c r="E78" s="308">
        <f>E6+E14+E24+E34+E44+E54+E58+E66+E70</f>
        <v>104171896</v>
      </c>
      <c r="F78" s="308">
        <f>F6+F14+F24+F34+F44+F54+F58+F66+F70</f>
        <v>127627000</v>
      </c>
      <c r="G78" s="308">
        <f>G6+G14+G24+G34+G44+G54+G58+G66+G70</f>
        <v>114463727</v>
      </c>
      <c r="H78" s="384">
        <f>H6+H14+H24+H34+H44+H54+H58+H66+H70</f>
        <v>114897372</v>
      </c>
      <c r="I78" s="239">
        <f>H78/E78-1</f>
        <v>0.10295940087334121</v>
      </c>
      <c r="J78" s="308">
        <f>J6+J14+J24+J34+J44+J54+J58+J66+J70</f>
        <v>117011898.68000001</v>
      </c>
      <c r="K78" s="308">
        <f>K6+K14+K24+K34+K44+K54+K58+K66+K70</f>
        <v>0</v>
      </c>
      <c r="L78" s="308">
        <f>L6+L14+L24+L34+L44+L54+L58+L66+L70</f>
        <v>0</v>
      </c>
    </row>
    <row r="79" spans="1:12" ht="16.899999999999999" customHeight="1" x14ac:dyDescent="0.25">
      <c r="B79" s="262"/>
      <c r="C79" s="262"/>
      <c r="D79" s="262"/>
    </row>
    <row r="80" spans="1:12" ht="32.450000000000003" customHeight="1" x14ac:dyDescent="0.25">
      <c r="A80" s="623" t="s">
        <v>866</v>
      </c>
      <c r="B80" s="623"/>
      <c r="C80" s="623"/>
      <c r="D80" s="623"/>
      <c r="E80" s="19"/>
      <c r="F80" s="19"/>
      <c r="G80" s="19"/>
      <c r="H80" s="19"/>
      <c r="I80" s="19"/>
      <c r="J80" s="19"/>
      <c r="K80" s="19"/>
      <c r="L80" s="19"/>
    </row>
    <row r="81" spans="1:260" ht="32.1" customHeight="1" x14ac:dyDescent="0.25">
      <c r="A81" s="240" t="s">
        <v>100</v>
      </c>
      <c r="B81" s="241" t="s">
        <v>3</v>
      </c>
      <c r="C81" s="242" t="s">
        <v>851</v>
      </c>
      <c r="D81" s="243" t="s">
        <v>28</v>
      </c>
      <c r="E81" s="20"/>
      <c r="F81" s="20"/>
      <c r="G81" s="20"/>
      <c r="H81" s="20"/>
      <c r="I81" s="20"/>
      <c r="J81" s="20"/>
      <c r="K81" s="20"/>
      <c r="L81" s="20"/>
    </row>
    <row r="82" spans="1:260" ht="32.1" customHeight="1" x14ac:dyDescent="0.25">
      <c r="A82" s="5">
        <v>1</v>
      </c>
      <c r="B82" s="6" t="s">
        <v>101</v>
      </c>
      <c r="C82" s="21">
        <f>(H6+H14+H24+H34)-H39</f>
        <v>86702324</v>
      </c>
      <c r="D82" s="107">
        <f>C82/$C$87</f>
        <v>0.75460667629543343</v>
      </c>
    </row>
    <row r="83" spans="1:260" ht="32.1" customHeight="1" x14ac:dyDescent="0.25">
      <c r="A83" s="5">
        <v>2</v>
      </c>
      <c r="B83" s="6" t="s">
        <v>102</v>
      </c>
      <c r="C83" s="21">
        <f>H44+H54+H58</f>
        <v>22815048</v>
      </c>
      <c r="D83" s="107">
        <f t="shared" ref="D83:D86" si="9">C83/$C$87</f>
        <v>0.19856892810394305</v>
      </c>
    </row>
    <row r="84" spans="1:260" ht="32.1" customHeight="1" x14ac:dyDescent="0.25">
      <c r="A84" s="5">
        <v>3</v>
      </c>
      <c r="B84" s="6" t="s">
        <v>103</v>
      </c>
      <c r="C84" s="21">
        <f>H70</f>
        <v>4930000</v>
      </c>
      <c r="D84" s="107">
        <f t="shared" si="9"/>
        <v>4.2907856935143825E-2</v>
      </c>
    </row>
    <row r="85" spans="1:260" ht="32.1" customHeight="1" x14ac:dyDescent="0.25">
      <c r="A85" s="5">
        <v>4</v>
      </c>
      <c r="B85" s="6" t="s">
        <v>136</v>
      </c>
      <c r="C85" s="21">
        <f>H39</f>
        <v>450000</v>
      </c>
      <c r="D85" s="107">
        <f t="shared" si="9"/>
        <v>3.9165386654796599E-3</v>
      </c>
    </row>
    <row r="86" spans="1:260" ht="32.1" customHeight="1" x14ac:dyDescent="0.25">
      <c r="A86" s="5">
        <v>5</v>
      </c>
      <c r="B86" s="6" t="s">
        <v>124</v>
      </c>
      <c r="C86" s="21">
        <f>H66</f>
        <v>0</v>
      </c>
      <c r="D86" s="107">
        <f t="shared" si="9"/>
        <v>0</v>
      </c>
    </row>
    <row r="87" spans="1:260" ht="19.899999999999999" customHeight="1" x14ac:dyDescent="0.25">
      <c r="A87" s="244"/>
      <c r="B87" s="245" t="s">
        <v>850</v>
      </c>
      <c r="C87" s="246">
        <f>SUM(C82:C86)</f>
        <v>114897372</v>
      </c>
      <c r="D87" s="247">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mergeCells count="208">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8" fitToHeight="0" orientation="landscape" r:id="rId1"/>
  <headerFooter>
    <oddFooter xml:space="preserve">&amp;L&amp;"-,Cursiva"&amp;10Ejercicio Fiscal 2019&amp;R&amp;"-,Cursiva"&amp;10Página &amp;P de &amp;N&amp;K00+000-&amp;"-,Normal"----------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2" zoomScale="110" zoomScaleNormal="110" workbookViewId="0">
      <selection activeCell="D7" sqref="D7"/>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5" customFormat="1" ht="27" customHeight="1" x14ac:dyDescent="0.25">
      <c r="A1" s="673" t="s">
        <v>914</v>
      </c>
      <c r="B1" s="674"/>
      <c r="C1" s="674"/>
      <c r="D1" s="675"/>
    </row>
    <row r="2" spans="1:5" s="65" customFormat="1" ht="24" customHeight="1" x14ac:dyDescent="0.25">
      <c r="A2" s="670" t="s">
        <v>1172</v>
      </c>
      <c r="B2" s="671"/>
      <c r="C2" s="671"/>
      <c r="D2" s="672"/>
    </row>
    <row r="3" spans="1:5" s="65" customFormat="1" ht="6.75" customHeight="1" x14ac:dyDescent="0.25">
      <c r="A3" s="95"/>
      <c r="D3" s="106"/>
    </row>
    <row r="4" spans="1:5" s="97" customFormat="1" ht="15.75" x14ac:dyDescent="0.25">
      <c r="A4" s="666" t="s">
        <v>551</v>
      </c>
      <c r="B4" s="668" t="s">
        <v>552</v>
      </c>
      <c r="C4" s="668" t="s">
        <v>553</v>
      </c>
      <c r="D4" s="248" t="s">
        <v>827</v>
      </c>
      <c r="E4" s="96"/>
    </row>
    <row r="5" spans="1:5" s="99" customFormat="1" ht="15.75" x14ac:dyDescent="0.25">
      <c r="A5" s="667"/>
      <c r="B5" s="669"/>
      <c r="C5" s="669"/>
      <c r="D5" s="249" t="s">
        <v>140</v>
      </c>
      <c r="E5" s="98"/>
    </row>
    <row r="6" spans="1:5" s="102" customFormat="1" ht="25.5" customHeight="1" x14ac:dyDescent="0.25">
      <c r="A6" s="100" t="s">
        <v>554</v>
      </c>
      <c r="B6" s="92">
        <v>0</v>
      </c>
      <c r="C6" s="93" t="s">
        <v>1107</v>
      </c>
      <c r="D6" s="325"/>
      <c r="E6" s="101"/>
    </row>
    <row r="7" spans="1:5" s="102" customFormat="1" ht="25.5" customHeight="1" x14ac:dyDescent="0.25">
      <c r="A7" s="100" t="s">
        <v>555</v>
      </c>
      <c r="B7" s="92">
        <v>0</v>
      </c>
      <c r="C7" s="93" t="s">
        <v>556</v>
      </c>
      <c r="D7" s="326"/>
      <c r="E7" s="101"/>
    </row>
    <row r="8" spans="1:5" s="102" customFormat="1" ht="25.5" customHeight="1" x14ac:dyDescent="0.25">
      <c r="A8" s="100" t="s">
        <v>557</v>
      </c>
      <c r="B8" s="92">
        <v>0</v>
      </c>
      <c r="C8" s="93" t="s">
        <v>558</v>
      </c>
      <c r="D8" s="326"/>
      <c r="E8" s="101"/>
    </row>
    <row r="9" spans="1:5" s="102" customFormat="1" ht="25.5" customHeight="1" x14ac:dyDescent="0.25">
      <c r="A9" s="100" t="s">
        <v>559</v>
      </c>
      <c r="B9" s="92">
        <v>1</v>
      </c>
      <c r="C9" s="93" t="s">
        <v>560</v>
      </c>
      <c r="D9" s="326"/>
      <c r="E9" s="101"/>
    </row>
    <row r="10" spans="1:5" s="102" customFormat="1" ht="25.5" customHeight="1" x14ac:dyDescent="0.25">
      <c r="A10" s="100" t="s">
        <v>559</v>
      </c>
      <c r="B10" s="92">
        <v>2</v>
      </c>
      <c r="C10" s="93" t="s">
        <v>828</v>
      </c>
      <c r="D10" s="326"/>
      <c r="E10" s="101"/>
    </row>
    <row r="11" spans="1:5" s="102" customFormat="1" ht="25.5" customHeight="1" x14ac:dyDescent="0.25">
      <c r="A11" s="100" t="s">
        <v>559</v>
      </c>
      <c r="B11" s="92">
        <v>3</v>
      </c>
      <c r="C11" s="93" t="s">
        <v>1106</v>
      </c>
      <c r="D11" s="326"/>
      <c r="E11" s="101"/>
    </row>
    <row r="12" spans="1:5" s="102" customFormat="1" ht="25.5" customHeight="1" x14ac:dyDescent="0.25">
      <c r="A12" s="100" t="s">
        <v>559</v>
      </c>
      <c r="B12" s="92">
        <v>4</v>
      </c>
      <c r="C12" s="93" t="s">
        <v>1105</v>
      </c>
      <c r="D12" s="326"/>
      <c r="E12" s="101"/>
    </row>
    <row r="13" spans="1:5" s="102" customFormat="1" ht="25.5" customHeight="1" x14ac:dyDescent="0.25">
      <c r="A13" s="100" t="s">
        <v>559</v>
      </c>
      <c r="B13" s="92">
        <v>5</v>
      </c>
      <c r="C13" s="93" t="s">
        <v>829</v>
      </c>
      <c r="D13" s="326"/>
      <c r="E13" s="101"/>
    </row>
    <row r="14" spans="1:5" s="102" customFormat="1" ht="25.5" customHeight="1" x14ac:dyDescent="0.25">
      <c r="A14" s="100" t="s">
        <v>559</v>
      </c>
      <c r="B14" s="92">
        <v>6</v>
      </c>
      <c r="C14" s="93" t="s">
        <v>830</v>
      </c>
      <c r="D14" s="326"/>
      <c r="E14" s="101"/>
    </row>
    <row r="15" spans="1:5" s="102" customFormat="1" ht="25.5" customHeight="1" x14ac:dyDescent="0.25">
      <c r="A15" s="100" t="s">
        <v>559</v>
      </c>
      <c r="B15" s="92">
        <v>7</v>
      </c>
      <c r="C15" s="93" t="s">
        <v>831</v>
      </c>
      <c r="D15" s="326"/>
      <c r="E15" s="101"/>
    </row>
    <row r="16" spans="1:5" s="102" customFormat="1" ht="25.5" customHeight="1" x14ac:dyDescent="0.25">
      <c r="A16" s="100" t="s">
        <v>559</v>
      </c>
      <c r="B16" s="92">
        <v>8</v>
      </c>
      <c r="C16" s="93" t="s">
        <v>1101</v>
      </c>
      <c r="D16" s="326"/>
      <c r="E16" s="101"/>
    </row>
    <row r="17" spans="1:5" s="102" customFormat="1" ht="25.5" customHeight="1" x14ac:dyDescent="0.25">
      <c r="A17" s="100" t="s">
        <v>559</v>
      </c>
      <c r="B17" s="92">
        <v>9</v>
      </c>
      <c r="C17" s="94" t="s">
        <v>1103</v>
      </c>
      <c r="D17" s="326"/>
      <c r="E17" s="101"/>
    </row>
    <row r="18" spans="1:5" s="102" customFormat="1" ht="25.5" customHeight="1" x14ac:dyDescent="0.25">
      <c r="A18" s="100" t="s">
        <v>559</v>
      </c>
      <c r="B18" s="92">
        <v>10</v>
      </c>
      <c r="C18" s="93" t="s">
        <v>1102</v>
      </c>
      <c r="D18" s="326"/>
      <c r="E18" s="101"/>
    </row>
    <row r="19" spans="1:5" s="102" customFormat="1" ht="25.5" customHeight="1" x14ac:dyDescent="0.25">
      <c r="A19" s="100" t="s">
        <v>559</v>
      </c>
      <c r="B19" s="92">
        <v>11</v>
      </c>
      <c r="C19" s="93" t="s">
        <v>832</v>
      </c>
      <c r="D19" s="326"/>
      <c r="E19" s="101"/>
    </row>
    <row r="20" spans="1:5" s="102" customFormat="1" ht="25.5" customHeight="1" x14ac:dyDescent="0.25">
      <c r="A20" s="100" t="s">
        <v>559</v>
      </c>
      <c r="B20" s="92">
        <v>12</v>
      </c>
      <c r="C20" s="93" t="s">
        <v>833</v>
      </c>
      <c r="D20" s="326"/>
      <c r="E20" s="101"/>
    </row>
    <row r="21" spans="1:5" s="102" customFormat="1" ht="25.5" customHeight="1" x14ac:dyDescent="0.25">
      <c r="A21" s="100" t="s">
        <v>559</v>
      </c>
      <c r="B21" s="92">
        <v>13</v>
      </c>
      <c r="C21" s="93" t="s">
        <v>834</v>
      </c>
      <c r="D21" s="326"/>
      <c r="E21" s="101"/>
    </row>
    <row r="22" spans="1:5" s="102" customFormat="1" ht="25.5" customHeight="1" x14ac:dyDescent="0.25">
      <c r="A22" s="100" t="s">
        <v>559</v>
      </c>
      <c r="B22" s="92">
        <v>14</v>
      </c>
      <c r="C22" s="93" t="s">
        <v>835</v>
      </c>
      <c r="D22" s="326"/>
      <c r="E22" s="101"/>
    </row>
    <row r="23" spans="1:5" s="102" customFormat="1" ht="25.5" customHeight="1" x14ac:dyDescent="0.25">
      <c r="A23" s="100" t="s">
        <v>559</v>
      </c>
      <c r="B23" s="92">
        <v>15</v>
      </c>
      <c r="C23" s="93" t="s">
        <v>836</v>
      </c>
      <c r="D23" s="326"/>
      <c r="E23" s="101"/>
    </row>
    <row r="24" spans="1:5" s="102" customFormat="1" ht="25.5" customHeight="1" x14ac:dyDescent="0.25">
      <c r="A24" s="100" t="s">
        <v>559</v>
      </c>
      <c r="B24" s="92">
        <v>16</v>
      </c>
      <c r="C24" s="93" t="s">
        <v>837</v>
      </c>
      <c r="D24" s="326"/>
      <c r="E24" s="101"/>
    </row>
    <row r="25" spans="1:5" s="102" customFormat="1" ht="25.5" customHeight="1" x14ac:dyDescent="0.25">
      <c r="A25" s="100" t="s">
        <v>559</v>
      </c>
      <c r="B25" s="92">
        <v>17</v>
      </c>
      <c r="C25" s="93" t="s">
        <v>838</v>
      </c>
      <c r="D25" s="326"/>
      <c r="E25" s="101"/>
    </row>
    <row r="26" spans="1:5" s="102" customFormat="1" ht="25.5" customHeight="1" x14ac:dyDescent="0.25">
      <c r="A26" s="100" t="s">
        <v>559</v>
      </c>
      <c r="B26" s="92">
        <v>18</v>
      </c>
      <c r="C26" s="93" t="s">
        <v>839</v>
      </c>
      <c r="D26" s="325"/>
      <c r="E26" s="101"/>
    </row>
    <row r="27" spans="1:5" s="102" customFormat="1" ht="25.5" customHeight="1" x14ac:dyDescent="0.25">
      <c r="A27" s="100" t="s">
        <v>559</v>
      </c>
      <c r="B27" s="92">
        <v>19</v>
      </c>
      <c r="C27" s="93" t="s">
        <v>1104</v>
      </c>
      <c r="D27" s="325"/>
      <c r="E27" s="101"/>
    </row>
    <row r="28" spans="1:5" s="102" customFormat="1" ht="25.5" customHeight="1" x14ac:dyDescent="0.25">
      <c r="A28" s="100"/>
      <c r="B28" s="92"/>
      <c r="C28" s="93"/>
      <c r="D28" s="325"/>
      <c r="E28" s="101"/>
    </row>
    <row r="29" spans="1:5" s="102" customFormat="1" ht="25.5" customHeight="1" x14ac:dyDescent="0.25">
      <c r="A29" s="100"/>
      <c r="B29" s="92"/>
      <c r="C29" s="93"/>
      <c r="D29" s="325"/>
      <c r="E29" s="101"/>
    </row>
    <row r="30" spans="1:5" s="102" customFormat="1" ht="25.5" customHeight="1" x14ac:dyDescent="0.25">
      <c r="A30" s="100"/>
      <c r="B30" s="92"/>
      <c r="C30" s="93"/>
      <c r="D30" s="325"/>
      <c r="E30" s="101"/>
    </row>
    <row r="31" spans="1:5" s="102" customFormat="1" ht="25.5" customHeight="1" x14ac:dyDescent="0.25">
      <c r="A31" s="100"/>
      <c r="B31" s="92"/>
      <c r="C31" s="93"/>
      <c r="D31" s="325"/>
      <c r="E31" s="101"/>
    </row>
    <row r="32" spans="1:5" s="102" customFormat="1" ht="25.5" customHeight="1" x14ac:dyDescent="0.25">
      <c r="A32" s="100"/>
      <c r="B32" s="92"/>
      <c r="C32" s="93"/>
      <c r="D32" s="325"/>
      <c r="E32" s="101"/>
    </row>
    <row r="33" spans="1:5" s="102" customFormat="1" ht="25.5" customHeight="1" x14ac:dyDescent="0.25">
      <c r="A33" s="100"/>
      <c r="B33" s="92"/>
      <c r="C33" s="93"/>
      <c r="D33" s="325"/>
      <c r="E33" s="101"/>
    </row>
    <row r="34" spans="1:5" s="102" customFormat="1" ht="25.5" customHeight="1" x14ac:dyDescent="0.25">
      <c r="A34" s="100"/>
      <c r="B34" s="92"/>
      <c r="C34" s="93"/>
      <c r="D34" s="325"/>
      <c r="E34" s="101"/>
    </row>
    <row r="35" spans="1:5" s="104" customFormat="1" ht="25.5" customHeight="1" thickBot="1" x14ac:dyDescent="0.3">
      <c r="A35" s="250"/>
      <c r="B35" s="251"/>
      <c r="C35" s="252" t="s">
        <v>0</v>
      </c>
      <c r="D35" s="327">
        <f>SUM(D6:D34)</f>
        <v>0</v>
      </c>
      <c r="E35" s="103"/>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78" activePane="bottomLeft" state="frozen"/>
      <selection pane="bottomLeft" activeCell="A2" sqref="A2:F2"/>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8" customFormat="1" ht="64.5" customHeight="1" x14ac:dyDescent="0.25">
      <c r="A1" s="679" t="s">
        <v>915</v>
      </c>
      <c r="B1" s="680"/>
      <c r="C1" s="680"/>
      <c r="D1" s="680"/>
      <c r="E1" s="680"/>
      <c r="F1" s="681"/>
    </row>
    <row r="2" spans="1:7" s="108" customFormat="1" ht="21" customHeight="1" x14ac:dyDescent="0.25">
      <c r="A2" s="582" t="s">
        <v>1172</v>
      </c>
      <c r="B2" s="583"/>
      <c r="C2" s="583"/>
      <c r="D2" s="583"/>
      <c r="E2" s="583"/>
      <c r="F2" s="584"/>
    </row>
    <row r="3" spans="1:7" s="110" customFormat="1" ht="14.25" customHeight="1" x14ac:dyDescent="0.25">
      <c r="A3" s="682"/>
      <c r="B3" s="683"/>
      <c r="C3" s="683"/>
      <c r="D3" s="684"/>
      <c r="E3" s="253"/>
      <c r="F3" s="254" t="s">
        <v>826</v>
      </c>
      <c r="G3" s="109"/>
    </row>
    <row r="4" spans="1:7" s="147" customFormat="1" ht="3.75" customHeight="1" x14ac:dyDescent="0.25">
      <c r="A4" s="150"/>
      <c r="B4" s="145"/>
      <c r="C4" s="145"/>
      <c r="D4" s="145"/>
      <c r="E4" s="146"/>
      <c r="F4" s="151"/>
    </row>
    <row r="5" spans="1:7" s="111" customFormat="1" ht="20.100000000000001" customHeight="1" x14ac:dyDescent="0.25">
      <c r="A5" s="255">
        <v>1</v>
      </c>
      <c r="B5" s="685" t="s">
        <v>572</v>
      </c>
      <c r="C5" s="686"/>
      <c r="D5" s="686"/>
      <c r="E5" s="687"/>
      <c r="F5" s="328">
        <f>SUM(F6+F9+F14+F24+F26+F29+F33+F38)</f>
        <v>1</v>
      </c>
    </row>
    <row r="6" spans="1:7" s="111" customFormat="1" ht="20.100000000000001" customHeight="1" x14ac:dyDescent="0.25">
      <c r="A6" s="152" t="s">
        <v>867</v>
      </c>
      <c r="B6" s="116" t="s">
        <v>867</v>
      </c>
      <c r="C6" s="688" t="s">
        <v>573</v>
      </c>
      <c r="D6" s="689"/>
      <c r="E6" s="690"/>
      <c r="F6" s="329">
        <f>SUM(F7:F8)</f>
        <v>1</v>
      </c>
    </row>
    <row r="7" spans="1:7" s="52" customFormat="1" ht="20.100000000000001" customHeight="1" x14ac:dyDescent="0.25">
      <c r="A7" s="153"/>
      <c r="B7" s="114" t="s">
        <v>867</v>
      </c>
      <c r="C7" s="114" t="s">
        <v>867</v>
      </c>
      <c r="D7" s="114" t="s">
        <v>891</v>
      </c>
      <c r="E7" s="85" t="s">
        <v>575</v>
      </c>
      <c r="F7" s="330">
        <v>1</v>
      </c>
    </row>
    <row r="8" spans="1:7" s="52" customFormat="1" ht="20.100000000000001" customHeight="1" x14ac:dyDescent="0.25">
      <c r="A8" s="153"/>
      <c r="B8" s="114" t="s">
        <v>867</v>
      </c>
      <c r="C8" s="114" t="s">
        <v>867</v>
      </c>
      <c r="D8" s="114" t="s">
        <v>868</v>
      </c>
      <c r="E8" s="85" t="s">
        <v>577</v>
      </c>
      <c r="F8" s="330"/>
    </row>
    <row r="9" spans="1:7" s="111" customFormat="1" ht="20.100000000000001" customHeight="1" x14ac:dyDescent="0.25">
      <c r="A9" s="152" t="s">
        <v>867</v>
      </c>
      <c r="B9" s="116" t="s">
        <v>872</v>
      </c>
      <c r="C9" s="688" t="s">
        <v>579</v>
      </c>
      <c r="D9" s="689"/>
      <c r="E9" s="690"/>
      <c r="F9" s="329">
        <f>SUM(F10:F13)</f>
        <v>0</v>
      </c>
    </row>
    <row r="10" spans="1:7" s="52" customFormat="1" ht="20.100000000000001" customHeight="1" x14ac:dyDescent="0.25">
      <c r="A10" s="153"/>
      <c r="B10" s="114" t="s">
        <v>867</v>
      </c>
      <c r="C10" s="114" t="s">
        <v>872</v>
      </c>
      <c r="D10" s="114" t="s">
        <v>891</v>
      </c>
      <c r="E10" s="115" t="s">
        <v>873</v>
      </c>
      <c r="F10" s="330"/>
    </row>
    <row r="11" spans="1:7" s="52" customFormat="1" ht="20.100000000000001" customHeight="1" x14ac:dyDescent="0.25">
      <c r="A11" s="153"/>
      <c r="B11" s="114" t="s">
        <v>891</v>
      </c>
      <c r="C11" s="114" t="s">
        <v>868</v>
      </c>
      <c r="D11" s="114" t="s">
        <v>868</v>
      </c>
      <c r="E11" s="115" t="s">
        <v>583</v>
      </c>
      <c r="F11" s="330"/>
    </row>
    <row r="12" spans="1:7" s="52" customFormat="1" ht="20.100000000000001" customHeight="1" x14ac:dyDescent="0.25">
      <c r="A12" s="153"/>
      <c r="B12" s="114" t="s">
        <v>867</v>
      </c>
      <c r="C12" s="114" t="s">
        <v>872</v>
      </c>
      <c r="D12" s="114" t="s">
        <v>869</v>
      </c>
      <c r="E12" s="85" t="s">
        <v>585</v>
      </c>
      <c r="F12" s="330"/>
    </row>
    <row r="13" spans="1:7" s="52" customFormat="1" ht="20.100000000000001" customHeight="1" x14ac:dyDescent="0.25">
      <c r="A13" s="153"/>
      <c r="B13" s="114" t="s">
        <v>891</v>
      </c>
      <c r="C13" s="114" t="s">
        <v>868</v>
      </c>
      <c r="D13" s="114" t="s">
        <v>894</v>
      </c>
      <c r="E13" s="115" t="s">
        <v>587</v>
      </c>
      <c r="F13" s="330"/>
    </row>
    <row r="14" spans="1:7" s="111" customFormat="1" ht="20.100000000000001" customHeight="1" x14ac:dyDescent="0.25">
      <c r="A14" s="152" t="s">
        <v>867</v>
      </c>
      <c r="B14" s="116" t="s">
        <v>892</v>
      </c>
      <c r="C14" s="688" t="s">
        <v>589</v>
      </c>
      <c r="D14" s="689"/>
      <c r="E14" s="690"/>
      <c r="F14" s="329">
        <f>SUM(F15:F23)</f>
        <v>0</v>
      </c>
    </row>
    <row r="15" spans="1:7" s="52" customFormat="1" ht="20.100000000000001" customHeight="1" x14ac:dyDescent="0.25">
      <c r="A15" s="153"/>
      <c r="B15" s="114" t="s">
        <v>867</v>
      </c>
      <c r="C15" s="114" t="s">
        <v>892</v>
      </c>
      <c r="D15" s="114" t="s">
        <v>891</v>
      </c>
      <c r="E15" s="85" t="s">
        <v>874</v>
      </c>
      <c r="F15" s="330"/>
    </row>
    <row r="16" spans="1:7" s="52" customFormat="1" ht="20.100000000000001" customHeight="1" x14ac:dyDescent="0.25">
      <c r="A16" s="153"/>
      <c r="B16" s="114" t="s">
        <v>867</v>
      </c>
      <c r="C16" s="114" t="s">
        <v>892</v>
      </c>
      <c r="D16" s="114" t="s">
        <v>868</v>
      </c>
      <c r="E16" s="85" t="s">
        <v>593</v>
      </c>
      <c r="F16" s="330"/>
    </row>
    <row r="17" spans="1:6" s="52" customFormat="1" ht="20.100000000000001" customHeight="1" x14ac:dyDescent="0.25">
      <c r="A17" s="153"/>
      <c r="B17" s="114" t="s">
        <v>867</v>
      </c>
      <c r="C17" s="114" t="s">
        <v>892</v>
      </c>
      <c r="D17" s="114" t="s">
        <v>869</v>
      </c>
      <c r="E17" s="85" t="s">
        <v>595</v>
      </c>
      <c r="F17" s="330"/>
    </row>
    <row r="18" spans="1:6" s="52" customFormat="1" ht="20.100000000000001" customHeight="1" x14ac:dyDescent="0.25">
      <c r="A18" s="153"/>
      <c r="B18" s="114" t="s">
        <v>867</v>
      </c>
      <c r="C18" s="114" t="s">
        <v>892</v>
      </c>
      <c r="D18" s="114" t="s">
        <v>894</v>
      </c>
      <c r="E18" s="85" t="s">
        <v>597</v>
      </c>
      <c r="F18" s="330"/>
    </row>
    <row r="19" spans="1:6" s="52" customFormat="1" ht="20.100000000000001" customHeight="1" x14ac:dyDescent="0.25">
      <c r="A19" s="153"/>
      <c r="B19" s="114" t="s">
        <v>867</v>
      </c>
      <c r="C19" s="114" t="s">
        <v>892</v>
      </c>
      <c r="D19" s="114" t="s">
        <v>870</v>
      </c>
      <c r="E19" s="85" t="s">
        <v>599</v>
      </c>
      <c r="F19" s="330"/>
    </row>
    <row r="20" spans="1:6" s="52" customFormat="1" ht="20.100000000000001" customHeight="1" x14ac:dyDescent="0.25">
      <c r="A20" s="153"/>
      <c r="B20" s="114" t="s">
        <v>867</v>
      </c>
      <c r="C20" s="114" t="s">
        <v>892</v>
      </c>
      <c r="D20" s="114" t="s">
        <v>895</v>
      </c>
      <c r="E20" s="85" t="s">
        <v>601</v>
      </c>
      <c r="F20" s="330"/>
    </row>
    <row r="21" spans="1:6" s="52" customFormat="1" ht="20.100000000000001" customHeight="1" x14ac:dyDescent="0.25">
      <c r="A21" s="153"/>
      <c r="B21" s="114" t="s">
        <v>867</v>
      </c>
      <c r="C21" s="114" t="s">
        <v>892</v>
      </c>
      <c r="D21" s="114" t="s">
        <v>871</v>
      </c>
      <c r="E21" s="85" t="s">
        <v>603</v>
      </c>
      <c r="F21" s="330"/>
    </row>
    <row r="22" spans="1:6" s="52" customFormat="1" ht="20.100000000000001" customHeight="1" x14ac:dyDescent="0.25">
      <c r="A22" s="153"/>
      <c r="B22" s="114" t="s">
        <v>867</v>
      </c>
      <c r="C22" s="114" t="s">
        <v>892</v>
      </c>
      <c r="D22" s="114" t="s">
        <v>896</v>
      </c>
      <c r="E22" s="85" t="s">
        <v>605</v>
      </c>
      <c r="F22" s="330"/>
    </row>
    <row r="23" spans="1:6" s="52" customFormat="1" ht="20.100000000000001" customHeight="1" x14ac:dyDescent="0.25">
      <c r="A23" s="153"/>
      <c r="B23" s="114" t="s">
        <v>867</v>
      </c>
      <c r="C23" s="114" t="s">
        <v>892</v>
      </c>
      <c r="D23" s="114" t="s">
        <v>897</v>
      </c>
      <c r="E23" s="85" t="s">
        <v>120</v>
      </c>
      <c r="F23" s="330"/>
    </row>
    <row r="24" spans="1:6" s="111" customFormat="1" ht="20.100000000000001" customHeight="1" x14ac:dyDescent="0.25">
      <c r="A24" s="152" t="s">
        <v>867</v>
      </c>
      <c r="B24" s="116" t="s">
        <v>893</v>
      </c>
      <c r="C24" s="688" t="s">
        <v>608</v>
      </c>
      <c r="D24" s="689"/>
      <c r="E24" s="690"/>
      <c r="F24" s="329">
        <f>SUM(F25)</f>
        <v>0</v>
      </c>
    </row>
    <row r="25" spans="1:6" s="52" customFormat="1" ht="20.100000000000001" customHeight="1" x14ac:dyDescent="0.25">
      <c r="A25" s="153"/>
      <c r="B25" s="114" t="s">
        <v>867</v>
      </c>
      <c r="C25" s="114" t="s">
        <v>893</v>
      </c>
      <c r="D25" s="114" t="s">
        <v>891</v>
      </c>
      <c r="E25" s="85" t="s">
        <v>610</v>
      </c>
      <c r="F25" s="330"/>
    </row>
    <row r="26" spans="1:6" s="111" customFormat="1" ht="20.100000000000001" customHeight="1" x14ac:dyDescent="0.25">
      <c r="A26" s="152" t="s">
        <v>867</v>
      </c>
      <c r="B26" s="116" t="s">
        <v>898</v>
      </c>
      <c r="C26" s="688" t="s">
        <v>612</v>
      </c>
      <c r="D26" s="689"/>
      <c r="E26" s="690"/>
      <c r="F26" s="329">
        <f>SUM(F27:F28)</f>
        <v>0</v>
      </c>
    </row>
    <row r="27" spans="1:6" s="52" customFormat="1" ht="20.100000000000001" customHeight="1" x14ac:dyDescent="0.25">
      <c r="A27" s="153"/>
      <c r="B27" s="114" t="s">
        <v>867</v>
      </c>
      <c r="C27" s="114" t="s">
        <v>898</v>
      </c>
      <c r="D27" s="114" t="s">
        <v>891</v>
      </c>
      <c r="E27" s="85" t="s">
        <v>1108</v>
      </c>
      <c r="F27" s="330"/>
    </row>
    <row r="28" spans="1:6" s="52" customFormat="1" ht="20.100000000000001" customHeight="1" x14ac:dyDescent="0.25">
      <c r="A28" s="153"/>
      <c r="B28" s="114" t="s">
        <v>867</v>
      </c>
      <c r="C28" s="114" t="s">
        <v>898</v>
      </c>
      <c r="D28" s="114" t="s">
        <v>868</v>
      </c>
      <c r="E28" s="85" t="s">
        <v>616</v>
      </c>
      <c r="F28" s="330"/>
    </row>
    <row r="29" spans="1:6" s="111" customFormat="1" ht="20.100000000000001" customHeight="1" x14ac:dyDescent="0.25">
      <c r="A29" s="152" t="s">
        <v>867</v>
      </c>
      <c r="B29" s="116" t="s">
        <v>899</v>
      </c>
      <c r="C29" s="688" t="s">
        <v>618</v>
      </c>
      <c r="D29" s="689"/>
      <c r="E29" s="690"/>
      <c r="F29" s="329">
        <f>SUM(F30:F32)</f>
        <v>0</v>
      </c>
    </row>
    <row r="30" spans="1:6" s="52" customFormat="1" ht="20.100000000000001" customHeight="1" x14ac:dyDescent="0.25">
      <c r="A30" s="153"/>
      <c r="B30" s="114" t="s">
        <v>867</v>
      </c>
      <c r="C30" s="114" t="s">
        <v>899</v>
      </c>
      <c r="D30" s="114" t="s">
        <v>891</v>
      </c>
      <c r="E30" s="85" t="s">
        <v>620</v>
      </c>
      <c r="F30" s="330"/>
    </row>
    <row r="31" spans="1:6" s="52" customFormat="1" ht="20.100000000000001" customHeight="1" x14ac:dyDescent="0.25">
      <c r="A31" s="153"/>
      <c r="B31" s="114" t="s">
        <v>867</v>
      </c>
      <c r="C31" s="114" t="s">
        <v>899</v>
      </c>
      <c r="D31" s="114" t="s">
        <v>868</v>
      </c>
      <c r="E31" s="85" t="s">
        <v>622</v>
      </c>
      <c r="F31" s="330"/>
    </row>
    <row r="32" spans="1:6" s="52" customFormat="1" ht="20.100000000000001" customHeight="1" x14ac:dyDescent="0.25">
      <c r="A32" s="153"/>
      <c r="B32" s="114" t="s">
        <v>867</v>
      </c>
      <c r="C32" s="114" t="s">
        <v>899</v>
      </c>
      <c r="D32" s="114" t="s">
        <v>869</v>
      </c>
      <c r="E32" s="85" t="s">
        <v>624</v>
      </c>
      <c r="F32" s="330"/>
    </row>
    <row r="33" spans="1:6" s="111" customFormat="1" ht="20.100000000000001" customHeight="1" x14ac:dyDescent="0.25">
      <c r="A33" s="152" t="s">
        <v>867</v>
      </c>
      <c r="B33" s="116" t="s">
        <v>900</v>
      </c>
      <c r="C33" s="688" t="s">
        <v>626</v>
      </c>
      <c r="D33" s="689"/>
      <c r="E33" s="690"/>
      <c r="F33" s="329">
        <f>SUM(F34:F37)</f>
        <v>0</v>
      </c>
    </row>
    <row r="34" spans="1:6" s="52" customFormat="1" ht="20.100000000000001" customHeight="1" x14ac:dyDescent="0.25">
      <c r="A34" s="153"/>
      <c r="B34" s="114" t="s">
        <v>867</v>
      </c>
      <c r="C34" s="114" t="s">
        <v>900</v>
      </c>
      <c r="D34" s="114" t="s">
        <v>891</v>
      </c>
      <c r="E34" s="85" t="s">
        <v>628</v>
      </c>
      <c r="F34" s="330"/>
    </row>
    <row r="35" spans="1:6" s="52" customFormat="1" ht="20.100000000000001" customHeight="1" x14ac:dyDescent="0.25">
      <c r="A35" s="153"/>
      <c r="B35" s="114" t="s">
        <v>867</v>
      </c>
      <c r="C35" s="114" t="s">
        <v>900</v>
      </c>
      <c r="D35" s="114" t="s">
        <v>868</v>
      </c>
      <c r="E35" s="85" t="s">
        <v>630</v>
      </c>
      <c r="F35" s="330"/>
    </row>
    <row r="36" spans="1:6" s="52" customFormat="1" ht="20.100000000000001" customHeight="1" x14ac:dyDescent="0.25">
      <c r="A36" s="153"/>
      <c r="B36" s="114" t="s">
        <v>867</v>
      </c>
      <c r="C36" s="114" t="s">
        <v>900</v>
      </c>
      <c r="D36" s="114" t="s">
        <v>869</v>
      </c>
      <c r="E36" s="85" t="s">
        <v>632</v>
      </c>
      <c r="F36" s="330"/>
    </row>
    <row r="37" spans="1:6" s="52" customFormat="1" ht="20.100000000000001" customHeight="1" x14ac:dyDescent="0.25">
      <c r="A37" s="153"/>
      <c r="B37" s="114" t="s">
        <v>867</v>
      </c>
      <c r="C37" s="114" t="s">
        <v>900</v>
      </c>
      <c r="D37" s="114" t="s">
        <v>894</v>
      </c>
      <c r="E37" s="85" t="s">
        <v>634</v>
      </c>
      <c r="F37" s="330"/>
    </row>
    <row r="38" spans="1:6" s="111" customFormat="1" ht="20.100000000000001" customHeight="1" x14ac:dyDescent="0.25">
      <c r="A38" s="152" t="s">
        <v>867</v>
      </c>
      <c r="B38" s="116" t="s">
        <v>901</v>
      </c>
      <c r="C38" s="688" t="s">
        <v>316</v>
      </c>
      <c r="D38" s="689"/>
      <c r="E38" s="690"/>
      <c r="F38" s="329">
        <f>SUM(F39:F43)</f>
        <v>0</v>
      </c>
    </row>
    <row r="39" spans="1:6" s="52" customFormat="1" ht="20.100000000000001" customHeight="1" x14ac:dyDescent="0.25">
      <c r="A39" s="153"/>
      <c r="B39" s="114" t="s">
        <v>867</v>
      </c>
      <c r="C39" s="114" t="s">
        <v>901</v>
      </c>
      <c r="D39" s="114" t="s">
        <v>891</v>
      </c>
      <c r="E39" s="85" t="s">
        <v>875</v>
      </c>
      <c r="F39" s="330"/>
    </row>
    <row r="40" spans="1:6" s="52" customFormat="1" ht="20.100000000000001" customHeight="1" x14ac:dyDescent="0.25">
      <c r="A40" s="153"/>
      <c r="B40" s="114" t="s">
        <v>867</v>
      </c>
      <c r="C40" s="114" t="s">
        <v>901</v>
      </c>
      <c r="D40" s="114" t="s">
        <v>868</v>
      </c>
      <c r="E40" s="85" t="s">
        <v>638</v>
      </c>
      <c r="F40" s="330"/>
    </row>
    <row r="41" spans="1:6" s="52" customFormat="1" ht="20.100000000000001" customHeight="1" x14ac:dyDescent="0.25">
      <c r="A41" s="153"/>
      <c r="B41" s="114" t="s">
        <v>867</v>
      </c>
      <c r="C41" s="114" t="s">
        <v>901</v>
      </c>
      <c r="D41" s="114" t="s">
        <v>869</v>
      </c>
      <c r="E41" s="85" t="s">
        <v>640</v>
      </c>
      <c r="F41" s="330"/>
    </row>
    <row r="42" spans="1:6" s="52" customFormat="1" ht="20.100000000000001" customHeight="1" x14ac:dyDescent="0.25">
      <c r="A42" s="153"/>
      <c r="B42" s="114" t="s">
        <v>867</v>
      </c>
      <c r="C42" s="114" t="s">
        <v>901</v>
      </c>
      <c r="D42" s="114" t="s">
        <v>894</v>
      </c>
      <c r="E42" s="85" t="s">
        <v>642</v>
      </c>
      <c r="F42" s="330"/>
    </row>
    <row r="43" spans="1:6" s="52" customFormat="1" ht="20.100000000000001" customHeight="1" x14ac:dyDescent="0.25">
      <c r="A43" s="153"/>
      <c r="B43" s="114" t="s">
        <v>867</v>
      </c>
      <c r="C43" s="114" t="s">
        <v>901</v>
      </c>
      <c r="D43" s="114" t="s">
        <v>870</v>
      </c>
      <c r="E43" s="85" t="s">
        <v>120</v>
      </c>
      <c r="F43" s="330"/>
    </row>
    <row r="44" spans="1:6" s="111" customFormat="1" ht="20.100000000000001" customHeight="1" x14ac:dyDescent="0.25">
      <c r="A44" s="255" t="s">
        <v>868</v>
      </c>
      <c r="B44" s="685" t="s">
        <v>645</v>
      </c>
      <c r="C44" s="686"/>
      <c r="D44" s="686"/>
      <c r="E44" s="687"/>
      <c r="F44" s="328">
        <f>SUM(F45+F52+F60+F66+F71+F78+F88)</f>
        <v>0</v>
      </c>
    </row>
    <row r="45" spans="1:6" s="111" customFormat="1" ht="20.100000000000001" customHeight="1" x14ac:dyDescent="0.25">
      <c r="A45" s="152" t="s">
        <v>872</v>
      </c>
      <c r="B45" s="116" t="s">
        <v>867</v>
      </c>
      <c r="C45" s="688" t="s">
        <v>876</v>
      </c>
      <c r="D45" s="689"/>
      <c r="E45" s="690"/>
      <c r="F45" s="329">
        <f>SUM(F46:F51)</f>
        <v>0</v>
      </c>
    </row>
    <row r="46" spans="1:6" s="52" customFormat="1" ht="20.100000000000001" customHeight="1" x14ac:dyDescent="0.25">
      <c r="A46" s="153"/>
      <c r="B46" s="114" t="s">
        <v>872</v>
      </c>
      <c r="C46" s="114" t="s">
        <v>867</v>
      </c>
      <c r="D46" s="114" t="s">
        <v>891</v>
      </c>
      <c r="E46" s="85" t="s">
        <v>840</v>
      </c>
      <c r="F46" s="330"/>
    </row>
    <row r="47" spans="1:6" s="52" customFormat="1" ht="20.100000000000001" customHeight="1" x14ac:dyDescent="0.25">
      <c r="A47" s="153"/>
      <c r="B47" s="114" t="s">
        <v>872</v>
      </c>
      <c r="C47" s="114" t="s">
        <v>867</v>
      </c>
      <c r="D47" s="114" t="s">
        <v>868</v>
      </c>
      <c r="E47" s="85" t="s">
        <v>877</v>
      </c>
      <c r="F47" s="330"/>
    </row>
    <row r="48" spans="1:6" s="52" customFormat="1" ht="20.100000000000001" customHeight="1" x14ac:dyDescent="0.25">
      <c r="A48" s="153"/>
      <c r="B48" s="114" t="s">
        <v>872</v>
      </c>
      <c r="C48" s="114" t="s">
        <v>867</v>
      </c>
      <c r="D48" s="114" t="s">
        <v>869</v>
      </c>
      <c r="E48" s="85" t="s">
        <v>878</v>
      </c>
      <c r="F48" s="330"/>
    </row>
    <row r="49" spans="1:6" s="52" customFormat="1" ht="20.100000000000001" customHeight="1" x14ac:dyDescent="0.25">
      <c r="A49" s="153"/>
      <c r="B49" s="114" t="s">
        <v>872</v>
      </c>
      <c r="C49" s="114" t="s">
        <v>867</v>
      </c>
      <c r="D49" s="114" t="s">
        <v>894</v>
      </c>
      <c r="E49" s="85" t="s">
        <v>879</v>
      </c>
      <c r="F49" s="330"/>
    </row>
    <row r="50" spans="1:6" s="52" customFormat="1" ht="20.100000000000001" customHeight="1" x14ac:dyDescent="0.25">
      <c r="A50" s="153"/>
      <c r="B50" s="114" t="s">
        <v>872</v>
      </c>
      <c r="C50" s="114" t="s">
        <v>867</v>
      </c>
      <c r="D50" s="114" t="s">
        <v>870</v>
      </c>
      <c r="E50" s="85" t="s">
        <v>841</v>
      </c>
      <c r="F50" s="330"/>
    </row>
    <row r="51" spans="1:6" s="52" customFormat="1" ht="20.100000000000001" customHeight="1" x14ac:dyDescent="0.25">
      <c r="A51" s="153"/>
      <c r="B51" s="114" t="s">
        <v>872</v>
      </c>
      <c r="C51" s="114" t="s">
        <v>867</v>
      </c>
      <c r="D51" s="114" t="s">
        <v>895</v>
      </c>
      <c r="E51" s="85" t="s">
        <v>842</v>
      </c>
      <c r="F51" s="330"/>
    </row>
    <row r="52" spans="1:6" s="112" customFormat="1" ht="20.100000000000001" customHeight="1" x14ac:dyDescent="0.25">
      <c r="A52" s="152" t="s">
        <v>872</v>
      </c>
      <c r="B52" s="116" t="s">
        <v>872</v>
      </c>
      <c r="C52" s="688" t="s">
        <v>880</v>
      </c>
      <c r="D52" s="689"/>
      <c r="E52" s="690"/>
      <c r="F52" s="329">
        <f>SUM(F53:F59)</f>
        <v>0</v>
      </c>
    </row>
    <row r="53" spans="1:6" s="52" customFormat="1" ht="20.100000000000001" customHeight="1" x14ac:dyDescent="0.25">
      <c r="A53" s="153"/>
      <c r="B53" s="114" t="s">
        <v>872</v>
      </c>
      <c r="C53" s="114" t="s">
        <v>872</v>
      </c>
      <c r="D53" s="114" t="s">
        <v>891</v>
      </c>
      <c r="E53" s="85" t="s">
        <v>881</v>
      </c>
      <c r="F53" s="330"/>
    </row>
    <row r="54" spans="1:6" s="52" customFormat="1" ht="20.100000000000001" customHeight="1" x14ac:dyDescent="0.25">
      <c r="A54" s="153"/>
      <c r="B54" s="114" t="s">
        <v>872</v>
      </c>
      <c r="C54" s="114" t="s">
        <v>872</v>
      </c>
      <c r="D54" s="114" t="s">
        <v>868</v>
      </c>
      <c r="E54" s="85" t="s">
        <v>843</v>
      </c>
      <c r="F54" s="330"/>
    </row>
    <row r="55" spans="1:6" s="52" customFormat="1" ht="20.100000000000001" customHeight="1" x14ac:dyDescent="0.25">
      <c r="A55" s="153"/>
      <c r="B55" s="114" t="s">
        <v>872</v>
      </c>
      <c r="C55" s="114" t="s">
        <v>872</v>
      </c>
      <c r="D55" s="114" t="s">
        <v>869</v>
      </c>
      <c r="E55" s="85" t="s">
        <v>844</v>
      </c>
      <c r="F55" s="330"/>
    </row>
    <row r="56" spans="1:6" s="52" customFormat="1" ht="20.100000000000001" customHeight="1" x14ac:dyDescent="0.25">
      <c r="A56" s="153"/>
      <c r="B56" s="114" t="s">
        <v>872</v>
      </c>
      <c r="C56" s="114" t="s">
        <v>872</v>
      </c>
      <c r="D56" s="114" t="s">
        <v>894</v>
      </c>
      <c r="E56" s="85" t="s">
        <v>882</v>
      </c>
      <c r="F56" s="330"/>
    </row>
    <row r="57" spans="1:6" s="52" customFormat="1" ht="20.100000000000001" customHeight="1" x14ac:dyDescent="0.25">
      <c r="A57" s="153"/>
      <c r="B57" s="114" t="s">
        <v>872</v>
      </c>
      <c r="C57" s="114" t="s">
        <v>872</v>
      </c>
      <c r="D57" s="114" t="s">
        <v>870</v>
      </c>
      <c r="E57" s="85" t="s">
        <v>883</v>
      </c>
      <c r="F57" s="330"/>
    </row>
    <row r="58" spans="1:6" s="52" customFormat="1" ht="20.100000000000001" customHeight="1" x14ac:dyDescent="0.25">
      <c r="A58" s="153"/>
      <c r="B58" s="114" t="s">
        <v>872</v>
      </c>
      <c r="C58" s="114" t="s">
        <v>872</v>
      </c>
      <c r="D58" s="114" t="s">
        <v>895</v>
      </c>
      <c r="E58" s="85" t="s">
        <v>647</v>
      </c>
      <c r="F58" s="330"/>
    </row>
    <row r="59" spans="1:6" s="52" customFormat="1" ht="20.100000000000001" customHeight="1" x14ac:dyDescent="0.25">
      <c r="A59" s="153"/>
      <c r="B59" s="114" t="s">
        <v>872</v>
      </c>
      <c r="C59" s="114" t="s">
        <v>872</v>
      </c>
      <c r="D59" s="114" t="s">
        <v>871</v>
      </c>
      <c r="E59" s="85" t="s">
        <v>649</v>
      </c>
      <c r="F59" s="330"/>
    </row>
    <row r="60" spans="1:6" s="112" customFormat="1" ht="20.100000000000001" customHeight="1" x14ac:dyDescent="0.25">
      <c r="A60" s="152" t="s">
        <v>872</v>
      </c>
      <c r="B60" s="116" t="s">
        <v>892</v>
      </c>
      <c r="C60" s="688" t="s">
        <v>651</v>
      </c>
      <c r="D60" s="689"/>
      <c r="E60" s="690"/>
      <c r="F60" s="329">
        <f>SUM(F61:F65)</f>
        <v>0</v>
      </c>
    </row>
    <row r="61" spans="1:6" s="52" customFormat="1" ht="20.100000000000001" customHeight="1" x14ac:dyDescent="0.25">
      <c r="A61" s="153"/>
      <c r="B61" s="114" t="s">
        <v>872</v>
      </c>
      <c r="C61" s="114" t="s">
        <v>892</v>
      </c>
      <c r="D61" s="114" t="s">
        <v>891</v>
      </c>
      <c r="E61" s="85" t="s">
        <v>653</v>
      </c>
      <c r="F61" s="330"/>
    </row>
    <row r="62" spans="1:6" s="52" customFormat="1" ht="20.100000000000001" customHeight="1" x14ac:dyDescent="0.25">
      <c r="A62" s="153"/>
      <c r="B62" s="114" t="s">
        <v>872</v>
      </c>
      <c r="C62" s="114" t="s">
        <v>892</v>
      </c>
      <c r="D62" s="114" t="s">
        <v>868</v>
      </c>
      <c r="E62" s="85" t="s">
        <v>655</v>
      </c>
      <c r="F62" s="330"/>
    </row>
    <row r="63" spans="1:6" s="52" customFormat="1" ht="20.100000000000001" customHeight="1" x14ac:dyDescent="0.25">
      <c r="A63" s="153"/>
      <c r="B63" s="114" t="s">
        <v>872</v>
      </c>
      <c r="C63" s="114" t="s">
        <v>892</v>
      </c>
      <c r="D63" s="114" t="s">
        <v>869</v>
      </c>
      <c r="E63" s="85" t="s">
        <v>657</v>
      </c>
      <c r="F63" s="330"/>
    </row>
    <row r="64" spans="1:6" s="52" customFormat="1" ht="20.100000000000001" customHeight="1" x14ac:dyDescent="0.25">
      <c r="A64" s="153"/>
      <c r="B64" s="114" t="s">
        <v>872</v>
      </c>
      <c r="C64" s="114" t="s">
        <v>892</v>
      </c>
      <c r="D64" s="114" t="s">
        <v>894</v>
      </c>
      <c r="E64" s="85" t="s">
        <v>659</v>
      </c>
      <c r="F64" s="330"/>
    </row>
    <row r="65" spans="1:6" s="52" customFormat="1" ht="20.100000000000001" customHeight="1" x14ac:dyDescent="0.25">
      <c r="A65" s="153"/>
      <c r="B65" s="114" t="s">
        <v>872</v>
      </c>
      <c r="C65" s="114" t="s">
        <v>892</v>
      </c>
      <c r="D65" s="114" t="s">
        <v>870</v>
      </c>
      <c r="E65" s="85" t="s">
        <v>661</v>
      </c>
      <c r="F65" s="330"/>
    </row>
    <row r="66" spans="1:6" s="112" customFormat="1" ht="20.100000000000001" customHeight="1" x14ac:dyDescent="0.25">
      <c r="A66" s="152" t="s">
        <v>872</v>
      </c>
      <c r="B66" s="116" t="s">
        <v>893</v>
      </c>
      <c r="C66" s="688" t="s">
        <v>663</v>
      </c>
      <c r="D66" s="689"/>
      <c r="E66" s="690"/>
      <c r="F66" s="329">
        <f>SUM(F67:F70)</f>
        <v>0</v>
      </c>
    </row>
    <row r="67" spans="1:6" s="52" customFormat="1" ht="20.100000000000001" customHeight="1" x14ac:dyDescent="0.25">
      <c r="A67" s="153"/>
      <c r="B67" s="114" t="s">
        <v>872</v>
      </c>
      <c r="C67" s="114" t="s">
        <v>893</v>
      </c>
      <c r="D67" s="114" t="s">
        <v>891</v>
      </c>
      <c r="E67" s="85" t="s">
        <v>665</v>
      </c>
      <c r="F67" s="330"/>
    </row>
    <row r="68" spans="1:6" s="52" customFormat="1" ht="20.100000000000001" customHeight="1" x14ac:dyDescent="0.25">
      <c r="A68" s="153"/>
      <c r="B68" s="114" t="s">
        <v>872</v>
      </c>
      <c r="C68" s="114" t="s">
        <v>893</v>
      </c>
      <c r="D68" s="114" t="s">
        <v>868</v>
      </c>
      <c r="E68" s="85" t="s">
        <v>667</v>
      </c>
      <c r="F68" s="330"/>
    </row>
    <row r="69" spans="1:6" s="52" customFormat="1" ht="20.100000000000001" customHeight="1" x14ac:dyDescent="0.25">
      <c r="A69" s="153"/>
      <c r="B69" s="114" t="s">
        <v>872</v>
      </c>
      <c r="C69" s="114" t="s">
        <v>893</v>
      </c>
      <c r="D69" s="114" t="s">
        <v>869</v>
      </c>
      <c r="E69" s="85" t="s">
        <v>669</v>
      </c>
      <c r="F69" s="330"/>
    </row>
    <row r="70" spans="1:6" s="52" customFormat="1" ht="20.100000000000001" customHeight="1" x14ac:dyDescent="0.25">
      <c r="A70" s="153"/>
      <c r="B70" s="114" t="s">
        <v>872</v>
      </c>
      <c r="C70" s="114" t="s">
        <v>893</v>
      </c>
      <c r="D70" s="114" t="s">
        <v>894</v>
      </c>
      <c r="E70" s="85" t="s">
        <v>671</v>
      </c>
      <c r="F70" s="330"/>
    </row>
    <row r="71" spans="1:6" s="112" customFormat="1" ht="20.100000000000001" customHeight="1" x14ac:dyDescent="0.25">
      <c r="A71" s="152" t="s">
        <v>872</v>
      </c>
      <c r="B71" s="116" t="s">
        <v>898</v>
      </c>
      <c r="C71" s="688" t="s">
        <v>673</v>
      </c>
      <c r="D71" s="689"/>
      <c r="E71" s="690"/>
      <c r="F71" s="329">
        <f>SUM(F72:F77)</f>
        <v>0</v>
      </c>
    </row>
    <row r="72" spans="1:6" s="52" customFormat="1" ht="20.100000000000001" customHeight="1" x14ac:dyDescent="0.25">
      <c r="A72" s="153"/>
      <c r="B72" s="114" t="s">
        <v>872</v>
      </c>
      <c r="C72" s="114" t="s">
        <v>898</v>
      </c>
      <c r="D72" s="114" t="s">
        <v>891</v>
      </c>
      <c r="E72" s="85" t="s">
        <v>675</v>
      </c>
      <c r="F72" s="330"/>
    </row>
    <row r="73" spans="1:6" s="52" customFormat="1" ht="20.100000000000001" customHeight="1" x14ac:dyDescent="0.25">
      <c r="A73" s="153"/>
      <c r="B73" s="114" t="s">
        <v>872</v>
      </c>
      <c r="C73" s="114" t="s">
        <v>898</v>
      </c>
      <c r="D73" s="114" t="s">
        <v>868</v>
      </c>
      <c r="E73" s="85" t="s">
        <v>677</v>
      </c>
      <c r="F73" s="330"/>
    </row>
    <row r="74" spans="1:6" s="52" customFormat="1" ht="20.100000000000001" customHeight="1" x14ac:dyDescent="0.25">
      <c r="A74" s="153"/>
      <c r="B74" s="114" t="s">
        <v>872</v>
      </c>
      <c r="C74" s="114" t="s">
        <v>898</v>
      </c>
      <c r="D74" s="114" t="s">
        <v>869</v>
      </c>
      <c r="E74" s="85" t="s">
        <v>679</v>
      </c>
      <c r="F74" s="330"/>
    </row>
    <row r="75" spans="1:6" s="52" customFormat="1" ht="20.100000000000001" customHeight="1" x14ac:dyDescent="0.25">
      <c r="A75" s="153"/>
      <c r="B75" s="114" t="s">
        <v>872</v>
      </c>
      <c r="C75" s="114" t="s">
        <v>898</v>
      </c>
      <c r="D75" s="114" t="s">
        <v>894</v>
      </c>
      <c r="E75" s="85" t="s">
        <v>681</v>
      </c>
      <c r="F75" s="330"/>
    </row>
    <row r="76" spans="1:6" s="52" customFormat="1" ht="20.100000000000001" customHeight="1" x14ac:dyDescent="0.25">
      <c r="A76" s="153"/>
      <c r="B76" s="114" t="s">
        <v>872</v>
      </c>
      <c r="C76" s="114" t="s">
        <v>898</v>
      </c>
      <c r="D76" s="114" t="s">
        <v>870</v>
      </c>
      <c r="E76" s="85" t="s">
        <v>683</v>
      </c>
      <c r="F76" s="330"/>
    </row>
    <row r="77" spans="1:6" s="52" customFormat="1" ht="20.100000000000001" customHeight="1" x14ac:dyDescent="0.25">
      <c r="A77" s="153"/>
      <c r="B77" s="114" t="s">
        <v>872</v>
      </c>
      <c r="C77" s="114" t="s">
        <v>898</v>
      </c>
      <c r="D77" s="114" t="s">
        <v>895</v>
      </c>
      <c r="E77" s="85" t="s">
        <v>685</v>
      </c>
      <c r="F77" s="330"/>
    </row>
    <row r="78" spans="1:6" s="112" customFormat="1" ht="20.100000000000001" customHeight="1" x14ac:dyDescent="0.25">
      <c r="A78" s="152" t="s">
        <v>872</v>
      </c>
      <c r="B78" s="116" t="s">
        <v>899</v>
      </c>
      <c r="C78" s="688" t="s">
        <v>687</v>
      </c>
      <c r="D78" s="689"/>
      <c r="E78" s="690"/>
      <c r="F78" s="329">
        <f>SUM(F79:F87)</f>
        <v>0</v>
      </c>
    </row>
    <row r="79" spans="1:6" s="52" customFormat="1" ht="20.100000000000001" customHeight="1" x14ac:dyDescent="0.25">
      <c r="A79" s="153"/>
      <c r="B79" s="114" t="s">
        <v>872</v>
      </c>
      <c r="C79" s="114" t="s">
        <v>899</v>
      </c>
      <c r="D79" s="114" t="s">
        <v>891</v>
      </c>
      <c r="E79" s="85" t="s">
        <v>689</v>
      </c>
      <c r="F79" s="330"/>
    </row>
    <row r="80" spans="1:6" s="52" customFormat="1" ht="20.100000000000001" customHeight="1" x14ac:dyDescent="0.25">
      <c r="A80" s="153"/>
      <c r="B80" s="114" t="s">
        <v>872</v>
      </c>
      <c r="C80" s="114" t="s">
        <v>899</v>
      </c>
      <c r="D80" s="114" t="s">
        <v>868</v>
      </c>
      <c r="E80" s="85" t="s">
        <v>691</v>
      </c>
      <c r="F80" s="330"/>
    </row>
    <row r="81" spans="1:6" s="52" customFormat="1" ht="20.100000000000001" customHeight="1" x14ac:dyDescent="0.25">
      <c r="A81" s="153"/>
      <c r="B81" s="114" t="s">
        <v>872</v>
      </c>
      <c r="C81" s="114" t="s">
        <v>899</v>
      </c>
      <c r="D81" s="114" t="s">
        <v>869</v>
      </c>
      <c r="E81" s="85" t="s">
        <v>693</v>
      </c>
      <c r="F81" s="330"/>
    </row>
    <row r="82" spans="1:6" s="52" customFormat="1" ht="20.100000000000001" customHeight="1" x14ac:dyDescent="0.25">
      <c r="A82" s="153"/>
      <c r="B82" s="114" t="s">
        <v>872</v>
      </c>
      <c r="C82" s="114" t="s">
        <v>899</v>
      </c>
      <c r="D82" s="114" t="s">
        <v>894</v>
      </c>
      <c r="E82" s="85" t="s">
        <v>695</v>
      </c>
      <c r="F82" s="330"/>
    </row>
    <row r="83" spans="1:6" s="52" customFormat="1" ht="20.100000000000001" customHeight="1" x14ac:dyDescent="0.25">
      <c r="A83" s="153"/>
      <c r="B83" s="114" t="s">
        <v>872</v>
      </c>
      <c r="C83" s="114" t="s">
        <v>899</v>
      </c>
      <c r="D83" s="114" t="s">
        <v>870</v>
      </c>
      <c r="E83" s="85" t="s">
        <v>697</v>
      </c>
      <c r="F83" s="330"/>
    </row>
    <row r="84" spans="1:6" s="52" customFormat="1" ht="20.100000000000001" customHeight="1" x14ac:dyDescent="0.25">
      <c r="A84" s="153"/>
      <c r="B84" s="114" t="s">
        <v>872</v>
      </c>
      <c r="C84" s="114" t="s">
        <v>899</v>
      </c>
      <c r="D84" s="114" t="s">
        <v>895</v>
      </c>
      <c r="E84" s="85" t="s">
        <v>699</v>
      </c>
      <c r="F84" s="330"/>
    </row>
    <row r="85" spans="1:6" s="52" customFormat="1" ht="20.100000000000001" customHeight="1" x14ac:dyDescent="0.25">
      <c r="A85" s="153"/>
      <c r="B85" s="114" t="s">
        <v>872</v>
      </c>
      <c r="C85" s="114" t="s">
        <v>899</v>
      </c>
      <c r="D85" s="114" t="s">
        <v>871</v>
      </c>
      <c r="E85" s="85" t="s">
        <v>701</v>
      </c>
      <c r="F85" s="330"/>
    </row>
    <row r="86" spans="1:6" s="52" customFormat="1" ht="20.100000000000001" customHeight="1" x14ac:dyDescent="0.25">
      <c r="A86" s="153"/>
      <c r="B86" s="114" t="s">
        <v>872</v>
      </c>
      <c r="C86" s="114" t="s">
        <v>899</v>
      </c>
      <c r="D86" s="114" t="s">
        <v>896</v>
      </c>
      <c r="E86" s="85" t="s">
        <v>845</v>
      </c>
      <c r="F86" s="330"/>
    </row>
    <row r="87" spans="1:6" s="52" customFormat="1" ht="20.100000000000001" customHeight="1" x14ac:dyDescent="0.25">
      <c r="A87" s="153"/>
      <c r="B87" s="114" t="s">
        <v>872</v>
      </c>
      <c r="C87" s="114" t="s">
        <v>899</v>
      </c>
      <c r="D87" s="114" t="s">
        <v>897</v>
      </c>
      <c r="E87" s="85" t="s">
        <v>884</v>
      </c>
      <c r="F87" s="330"/>
    </row>
    <row r="88" spans="1:6" s="112" customFormat="1" ht="20.100000000000001" customHeight="1" x14ac:dyDescent="0.25">
      <c r="A88" s="152" t="s">
        <v>872</v>
      </c>
      <c r="B88" s="116" t="s">
        <v>900</v>
      </c>
      <c r="C88" s="688" t="s">
        <v>707</v>
      </c>
      <c r="D88" s="689"/>
      <c r="E88" s="690"/>
      <c r="F88" s="329">
        <f>SUM(F89)</f>
        <v>0</v>
      </c>
    </row>
    <row r="89" spans="1:6" s="52" customFormat="1" ht="20.100000000000001" customHeight="1" x14ac:dyDescent="0.25">
      <c r="A89" s="153"/>
      <c r="B89" s="114" t="s">
        <v>872</v>
      </c>
      <c r="C89" s="114" t="s">
        <v>900</v>
      </c>
      <c r="D89" s="114" t="s">
        <v>891</v>
      </c>
      <c r="E89" s="85" t="s">
        <v>709</v>
      </c>
      <c r="F89" s="330"/>
    </row>
    <row r="90" spans="1:6" s="112" customFormat="1" ht="20.100000000000001" customHeight="1" x14ac:dyDescent="0.25">
      <c r="A90" s="255" t="s">
        <v>869</v>
      </c>
      <c r="B90" s="685" t="s">
        <v>711</v>
      </c>
      <c r="C90" s="686"/>
      <c r="D90" s="686"/>
      <c r="E90" s="687"/>
      <c r="F90" s="328">
        <f>SUM(F91+F94+F101+F108+F112+F119+F121+F124+F129)</f>
        <v>0</v>
      </c>
    </row>
    <row r="91" spans="1:6" s="112" customFormat="1" ht="20.100000000000001" customHeight="1" x14ac:dyDescent="0.25">
      <c r="A91" s="152" t="s">
        <v>892</v>
      </c>
      <c r="B91" s="116" t="s">
        <v>867</v>
      </c>
      <c r="C91" s="688" t="s">
        <v>713</v>
      </c>
      <c r="D91" s="689"/>
      <c r="E91" s="690"/>
      <c r="F91" s="329">
        <f>SUM(F92:F93)</f>
        <v>0</v>
      </c>
    </row>
    <row r="92" spans="1:6" s="52" customFormat="1" ht="20.100000000000001" customHeight="1" x14ac:dyDescent="0.25">
      <c r="A92" s="153"/>
      <c r="B92" s="114" t="s">
        <v>892</v>
      </c>
      <c r="C92" s="114" t="s">
        <v>867</v>
      </c>
      <c r="D92" s="114" t="s">
        <v>891</v>
      </c>
      <c r="E92" s="85" t="s">
        <v>715</v>
      </c>
      <c r="F92" s="330"/>
    </row>
    <row r="93" spans="1:6" s="52" customFormat="1" ht="20.100000000000001" customHeight="1" x14ac:dyDescent="0.25">
      <c r="A93" s="153"/>
      <c r="B93" s="114" t="s">
        <v>892</v>
      </c>
      <c r="C93" s="114" t="s">
        <v>867</v>
      </c>
      <c r="D93" s="114" t="s">
        <v>868</v>
      </c>
      <c r="E93" s="85" t="s">
        <v>717</v>
      </c>
      <c r="F93" s="330"/>
    </row>
    <row r="94" spans="1:6" s="112" customFormat="1" ht="20.100000000000001" customHeight="1" x14ac:dyDescent="0.25">
      <c r="A94" s="152" t="s">
        <v>892</v>
      </c>
      <c r="B94" s="116" t="s">
        <v>872</v>
      </c>
      <c r="C94" s="688" t="s">
        <v>719</v>
      </c>
      <c r="D94" s="689"/>
      <c r="E94" s="690"/>
      <c r="F94" s="329">
        <f>SUM(F95:F100)</f>
        <v>0</v>
      </c>
    </row>
    <row r="95" spans="1:6" s="52" customFormat="1" ht="20.100000000000001" customHeight="1" x14ac:dyDescent="0.25">
      <c r="A95" s="153"/>
      <c r="B95" s="114" t="s">
        <v>892</v>
      </c>
      <c r="C95" s="114" t="s">
        <v>872</v>
      </c>
      <c r="D95" s="114" t="s">
        <v>891</v>
      </c>
      <c r="E95" s="85" t="s">
        <v>721</v>
      </c>
      <c r="F95" s="330"/>
    </row>
    <row r="96" spans="1:6" s="52" customFormat="1" ht="20.100000000000001" customHeight="1" x14ac:dyDescent="0.25">
      <c r="A96" s="153"/>
      <c r="B96" s="114" t="s">
        <v>892</v>
      </c>
      <c r="C96" s="114" t="s">
        <v>872</v>
      </c>
      <c r="D96" s="114" t="s">
        <v>868</v>
      </c>
      <c r="E96" s="85" t="s">
        <v>723</v>
      </c>
      <c r="F96" s="330"/>
    </row>
    <row r="97" spans="1:6" s="52" customFormat="1" ht="20.100000000000001" customHeight="1" x14ac:dyDescent="0.25">
      <c r="A97" s="153"/>
      <c r="B97" s="114" t="s">
        <v>892</v>
      </c>
      <c r="C97" s="114" t="s">
        <v>872</v>
      </c>
      <c r="D97" s="114" t="s">
        <v>869</v>
      </c>
      <c r="E97" s="85" t="s">
        <v>725</v>
      </c>
      <c r="F97" s="330"/>
    </row>
    <row r="98" spans="1:6" s="52" customFormat="1" ht="20.100000000000001" customHeight="1" x14ac:dyDescent="0.25">
      <c r="A98" s="153"/>
      <c r="B98" s="114" t="s">
        <v>892</v>
      </c>
      <c r="C98" s="114" t="s">
        <v>872</v>
      </c>
      <c r="D98" s="114" t="s">
        <v>894</v>
      </c>
      <c r="E98" s="85" t="s">
        <v>727</v>
      </c>
      <c r="F98" s="330"/>
    </row>
    <row r="99" spans="1:6" s="52" customFormat="1" ht="20.100000000000001" customHeight="1" x14ac:dyDescent="0.25">
      <c r="A99" s="153"/>
      <c r="B99" s="114" t="s">
        <v>892</v>
      </c>
      <c r="C99" s="114" t="s">
        <v>872</v>
      </c>
      <c r="D99" s="114" t="s">
        <v>870</v>
      </c>
      <c r="E99" s="85" t="s">
        <v>729</v>
      </c>
      <c r="F99" s="330"/>
    </row>
    <row r="100" spans="1:6" s="52" customFormat="1" ht="20.100000000000001" customHeight="1" x14ac:dyDescent="0.25">
      <c r="A100" s="153"/>
      <c r="B100" s="114" t="s">
        <v>892</v>
      </c>
      <c r="C100" s="114" t="s">
        <v>872</v>
      </c>
      <c r="D100" s="114" t="s">
        <v>895</v>
      </c>
      <c r="E100" s="85" t="s">
        <v>885</v>
      </c>
      <c r="F100" s="330"/>
    </row>
    <row r="101" spans="1:6" s="112" customFormat="1" ht="20.100000000000001" customHeight="1" x14ac:dyDescent="0.25">
      <c r="A101" s="152" t="s">
        <v>892</v>
      </c>
      <c r="B101" s="116" t="s">
        <v>892</v>
      </c>
      <c r="C101" s="688" t="s">
        <v>733</v>
      </c>
      <c r="D101" s="689"/>
      <c r="E101" s="690"/>
      <c r="F101" s="329">
        <f>SUM(F102:F107)</f>
        <v>0</v>
      </c>
    </row>
    <row r="102" spans="1:6" s="52" customFormat="1" ht="20.100000000000001" customHeight="1" x14ac:dyDescent="0.25">
      <c r="A102" s="153"/>
      <c r="B102" s="114" t="s">
        <v>892</v>
      </c>
      <c r="C102" s="114" t="s">
        <v>892</v>
      </c>
      <c r="D102" s="114" t="s">
        <v>891</v>
      </c>
      <c r="E102" s="85" t="s">
        <v>735</v>
      </c>
      <c r="F102" s="330"/>
    </row>
    <row r="103" spans="1:6" s="52" customFormat="1" ht="20.100000000000001" customHeight="1" x14ac:dyDescent="0.25">
      <c r="A103" s="153"/>
      <c r="B103" s="114" t="s">
        <v>892</v>
      </c>
      <c r="C103" s="114" t="s">
        <v>892</v>
      </c>
      <c r="D103" s="114" t="s">
        <v>868</v>
      </c>
      <c r="E103" s="85" t="s">
        <v>737</v>
      </c>
      <c r="F103" s="330"/>
    </row>
    <row r="104" spans="1:6" s="52" customFormat="1" ht="20.100000000000001" customHeight="1" x14ac:dyDescent="0.25">
      <c r="A104" s="153"/>
      <c r="B104" s="114" t="s">
        <v>892</v>
      </c>
      <c r="C104" s="114" t="s">
        <v>892</v>
      </c>
      <c r="D104" s="114" t="s">
        <v>869</v>
      </c>
      <c r="E104" s="85" t="s">
        <v>739</v>
      </c>
      <c r="F104" s="330"/>
    </row>
    <row r="105" spans="1:6" s="52" customFormat="1" ht="20.100000000000001" customHeight="1" x14ac:dyDescent="0.25">
      <c r="A105" s="153"/>
      <c r="B105" s="114" t="s">
        <v>892</v>
      </c>
      <c r="C105" s="114" t="s">
        <v>892</v>
      </c>
      <c r="D105" s="114" t="s">
        <v>894</v>
      </c>
      <c r="E105" s="85" t="s">
        <v>741</v>
      </c>
      <c r="F105" s="330"/>
    </row>
    <row r="106" spans="1:6" s="52" customFormat="1" ht="20.100000000000001" customHeight="1" x14ac:dyDescent="0.25">
      <c r="A106" s="153"/>
      <c r="B106" s="114" t="s">
        <v>892</v>
      </c>
      <c r="C106" s="114" t="s">
        <v>892</v>
      </c>
      <c r="D106" s="114" t="s">
        <v>870</v>
      </c>
      <c r="E106" s="85" t="s">
        <v>743</v>
      </c>
      <c r="F106" s="330"/>
    </row>
    <row r="107" spans="1:6" s="52" customFormat="1" ht="20.100000000000001" customHeight="1" x14ac:dyDescent="0.25">
      <c r="A107" s="153"/>
      <c r="B107" s="114" t="s">
        <v>892</v>
      </c>
      <c r="C107" s="114" t="s">
        <v>892</v>
      </c>
      <c r="D107" s="114" t="s">
        <v>895</v>
      </c>
      <c r="E107" s="85" t="s">
        <v>745</v>
      </c>
      <c r="F107" s="330"/>
    </row>
    <row r="108" spans="1:6" s="112" customFormat="1" ht="20.100000000000001" customHeight="1" x14ac:dyDescent="0.25">
      <c r="A108" s="152" t="s">
        <v>892</v>
      </c>
      <c r="B108" s="116" t="s">
        <v>893</v>
      </c>
      <c r="C108" s="688" t="s">
        <v>747</v>
      </c>
      <c r="D108" s="689"/>
      <c r="E108" s="690"/>
      <c r="F108" s="329">
        <f>SUM(F109:F111)</f>
        <v>0</v>
      </c>
    </row>
    <row r="109" spans="1:6" s="52" customFormat="1" ht="20.100000000000001" customHeight="1" x14ac:dyDescent="0.25">
      <c r="A109" s="153"/>
      <c r="B109" s="114" t="s">
        <v>892</v>
      </c>
      <c r="C109" s="114" t="s">
        <v>893</v>
      </c>
      <c r="D109" s="114" t="s">
        <v>891</v>
      </c>
      <c r="E109" s="85" t="s">
        <v>749</v>
      </c>
      <c r="F109" s="330"/>
    </row>
    <row r="110" spans="1:6" s="52" customFormat="1" ht="20.100000000000001" customHeight="1" x14ac:dyDescent="0.25">
      <c r="A110" s="153"/>
      <c r="B110" s="114" t="s">
        <v>892</v>
      </c>
      <c r="C110" s="114" t="s">
        <v>893</v>
      </c>
      <c r="D110" s="114" t="s">
        <v>868</v>
      </c>
      <c r="E110" s="85" t="s">
        <v>751</v>
      </c>
      <c r="F110" s="330"/>
    </row>
    <row r="111" spans="1:6" s="52" customFormat="1" ht="20.100000000000001" customHeight="1" x14ac:dyDescent="0.25">
      <c r="A111" s="153"/>
      <c r="B111" s="114" t="s">
        <v>892</v>
      </c>
      <c r="C111" s="114" t="s">
        <v>893</v>
      </c>
      <c r="D111" s="114" t="s">
        <v>869</v>
      </c>
      <c r="E111" s="85" t="s">
        <v>753</v>
      </c>
      <c r="F111" s="330"/>
    </row>
    <row r="112" spans="1:6" s="112" customFormat="1" ht="20.100000000000001" customHeight="1" x14ac:dyDescent="0.25">
      <c r="A112" s="152" t="s">
        <v>892</v>
      </c>
      <c r="B112" s="116" t="s">
        <v>898</v>
      </c>
      <c r="C112" s="688" t="s">
        <v>755</v>
      </c>
      <c r="D112" s="689"/>
      <c r="E112" s="690"/>
      <c r="F112" s="329">
        <f>SUM(F113:F118)</f>
        <v>0</v>
      </c>
    </row>
    <row r="113" spans="1:6" s="52" customFormat="1" ht="20.100000000000001" customHeight="1" x14ac:dyDescent="0.25">
      <c r="A113" s="153"/>
      <c r="B113" s="114" t="s">
        <v>892</v>
      </c>
      <c r="C113" s="114" t="s">
        <v>898</v>
      </c>
      <c r="D113" s="114" t="s">
        <v>891</v>
      </c>
      <c r="E113" s="85" t="s">
        <v>757</v>
      </c>
      <c r="F113" s="330"/>
    </row>
    <row r="114" spans="1:6" s="52" customFormat="1" ht="20.100000000000001" customHeight="1" x14ac:dyDescent="0.25">
      <c r="A114" s="153"/>
      <c r="B114" s="114" t="s">
        <v>892</v>
      </c>
      <c r="C114" s="114" t="s">
        <v>898</v>
      </c>
      <c r="D114" s="114" t="s">
        <v>868</v>
      </c>
      <c r="E114" s="85" t="s">
        <v>759</v>
      </c>
      <c r="F114" s="330"/>
    </row>
    <row r="115" spans="1:6" s="52" customFormat="1" ht="20.100000000000001" customHeight="1" x14ac:dyDescent="0.25">
      <c r="A115" s="153"/>
      <c r="B115" s="114" t="s">
        <v>892</v>
      </c>
      <c r="C115" s="114" t="s">
        <v>898</v>
      </c>
      <c r="D115" s="114" t="s">
        <v>869</v>
      </c>
      <c r="E115" s="85" t="s">
        <v>761</v>
      </c>
      <c r="F115" s="330"/>
    </row>
    <row r="116" spans="1:6" s="52" customFormat="1" ht="20.100000000000001" customHeight="1" x14ac:dyDescent="0.25">
      <c r="A116" s="153"/>
      <c r="B116" s="114" t="s">
        <v>892</v>
      </c>
      <c r="C116" s="114" t="s">
        <v>898</v>
      </c>
      <c r="D116" s="114" t="s">
        <v>894</v>
      </c>
      <c r="E116" s="85" t="s">
        <v>763</v>
      </c>
      <c r="F116" s="330"/>
    </row>
    <row r="117" spans="1:6" s="52" customFormat="1" ht="20.100000000000001" customHeight="1" x14ac:dyDescent="0.25">
      <c r="A117" s="153"/>
      <c r="B117" s="114" t="s">
        <v>892</v>
      </c>
      <c r="C117" s="114" t="s">
        <v>898</v>
      </c>
      <c r="D117" s="114" t="s">
        <v>870</v>
      </c>
      <c r="E117" s="85" t="s">
        <v>886</v>
      </c>
      <c r="F117" s="330"/>
    </row>
    <row r="118" spans="1:6" s="52" customFormat="1" ht="20.100000000000001" customHeight="1" x14ac:dyDescent="0.25">
      <c r="A118" s="153"/>
      <c r="B118" s="114" t="s">
        <v>892</v>
      </c>
      <c r="C118" s="114" t="s">
        <v>898</v>
      </c>
      <c r="D118" s="114" t="s">
        <v>895</v>
      </c>
      <c r="E118" s="85" t="s">
        <v>767</v>
      </c>
      <c r="F118" s="330"/>
    </row>
    <row r="119" spans="1:6" s="112" customFormat="1" ht="20.100000000000001" customHeight="1" x14ac:dyDescent="0.25">
      <c r="A119" s="152" t="s">
        <v>892</v>
      </c>
      <c r="B119" s="116" t="s">
        <v>899</v>
      </c>
      <c r="C119" s="688" t="s">
        <v>887</v>
      </c>
      <c r="D119" s="689"/>
      <c r="E119" s="690"/>
      <c r="F119" s="329">
        <f>SUM(F120)</f>
        <v>0</v>
      </c>
    </row>
    <row r="120" spans="1:6" s="52" customFormat="1" ht="20.100000000000001" customHeight="1" x14ac:dyDescent="0.25">
      <c r="A120" s="153"/>
      <c r="B120" s="114" t="s">
        <v>892</v>
      </c>
      <c r="C120" s="114" t="s">
        <v>899</v>
      </c>
      <c r="D120" s="114" t="s">
        <v>891</v>
      </c>
      <c r="E120" s="85" t="s">
        <v>771</v>
      </c>
      <c r="F120" s="330"/>
    </row>
    <row r="121" spans="1:6" s="112" customFormat="1" ht="20.100000000000001" customHeight="1" x14ac:dyDescent="0.25">
      <c r="A121" s="152" t="s">
        <v>892</v>
      </c>
      <c r="B121" s="116" t="s">
        <v>900</v>
      </c>
      <c r="C121" s="688" t="s">
        <v>773</v>
      </c>
      <c r="D121" s="689"/>
      <c r="E121" s="690"/>
      <c r="F121" s="329">
        <f>SUM(F122:F123)</f>
        <v>0</v>
      </c>
    </row>
    <row r="122" spans="1:6" s="52" customFormat="1" ht="20.100000000000001" customHeight="1" x14ac:dyDescent="0.25">
      <c r="A122" s="153"/>
      <c r="B122" s="114" t="s">
        <v>892</v>
      </c>
      <c r="C122" s="114" t="s">
        <v>900</v>
      </c>
      <c r="D122" s="114" t="s">
        <v>891</v>
      </c>
      <c r="E122" s="85" t="s">
        <v>775</v>
      </c>
      <c r="F122" s="330"/>
    </row>
    <row r="123" spans="1:6" s="52" customFormat="1" ht="20.100000000000001" customHeight="1" x14ac:dyDescent="0.25">
      <c r="A123" s="153"/>
      <c r="B123" s="114" t="s">
        <v>892</v>
      </c>
      <c r="C123" s="114" t="s">
        <v>900</v>
      </c>
      <c r="D123" s="114" t="s">
        <v>868</v>
      </c>
      <c r="E123" s="85" t="s">
        <v>777</v>
      </c>
      <c r="F123" s="330"/>
    </row>
    <row r="124" spans="1:6" s="112" customFormat="1" ht="20.100000000000001" customHeight="1" x14ac:dyDescent="0.25">
      <c r="A124" s="152" t="s">
        <v>892</v>
      </c>
      <c r="B124" s="116" t="s">
        <v>901</v>
      </c>
      <c r="C124" s="688" t="s">
        <v>888</v>
      </c>
      <c r="D124" s="689"/>
      <c r="E124" s="690"/>
      <c r="F124" s="329">
        <f>SUM(F125:F128)</f>
        <v>0</v>
      </c>
    </row>
    <row r="125" spans="1:6" s="52" customFormat="1" ht="20.100000000000001" customHeight="1" x14ac:dyDescent="0.25">
      <c r="A125" s="153"/>
      <c r="B125" s="114" t="s">
        <v>892</v>
      </c>
      <c r="C125" s="114" t="s">
        <v>901</v>
      </c>
      <c r="D125" s="114" t="s">
        <v>891</v>
      </c>
      <c r="E125" s="85" t="s">
        <v>781</v>
      </c>
      <c r="F125" s="330"/>
    </row>
    <row r="126" spans="1:6" s="52" customFormat="1" ht="20.100000000000001" customHeight="1" x14ac:dyDescent="0.25">
      <c r="A126" s="153"/>
      <c r="B126" s="114" t="s">
        <v>892</v>
      </c>
      <c r="C126" s="114" t="s">
        <v>901</v>
      </c>
      <c r="D126" s="114" t="s">
        <v>868</v>
      </c>
      <c r="E126" s="85" t="s">
        <v>783</v>
      </c>
      <c r="F126" s="330"/>
    </row>
    <row r="127" spans="1:6" s="52" customFormat="1" ht="20.100000000000001" customHeight="1" x14ac:dyDescent="0.25">
      <c r="A127" s="153"/>
      <c r="B127" s="114" t="s">
        <v>892</v>
      </c>
      <c r="C127" s="114" t="s">
        <v>901</v>
      </c>
      <c r="D127" s="114" t="s">
        <v>869</v>
      </c>
      <c r="E127" s="85" t="s">
        <v>785</v>
      </c>
      <c r="F127" s="330"/>
    </row>
    <row r="128" spans="1:6" s="52" customFormat="1" ht="20.100000000000001" customHeight="1" x14ac:dyDescent="0.25">
      <c r="A128" s="153"/>
      <c r="B128" s="114" t="s">
        <v>892</v>
      </c>
      <c r="C128" s="114" t="s">
        <v>901</v>
      </c>
      <c r="D128" s="114" t="s">
        <v>894</v>
      </c>
      <c r="E128" s="85" t="s">
        <v>787</v>
      </c>
      <c r="F128" s="330"/>
    </row>
    <row r="129" spans="1:6" s="112" customFormat="1" ht="20.100000000000001" customHeight="1" x14ac:dyDescent="0.25">
      <c r="A129" s="152" t="s">
        <v>892</v>
      </c>
      <c r="B129" s="116" t="s">
        <v>902</v>
      </c>
      <c r="C129" s="688" t="s">
        <v>789</v>
      </c>
      <c r="D129" s="689"/>
      <c r="E129" s="690"/>
      <c r="F129" s="329">
        <f>SUM(F130:F132)</f>
        <v>0</v>
      </c>
    </row>
    <row r="130" spans="1:6" s="52" customFormat="1" ht="20.100000000000001" customHeight="1" x14ac:dyDescent="0.25">
      <c r="A130" s="153"/>
      <c r="B130" s="114" t="s">
        <v>892</v>
      </c>
      <c r="C130" s="114" t="s">
        <v>902</v>
      </c>
      <c r="D130" s="114" t="s">
        <v>891</v>
      </c>
      <c r="E130" s="85" t="s">
        <v>791</v>
      </c>
      <c r="F130" s="330"/>
    </row>
    <row r="131" spans="1:6" s="52" customFormat="1" ht="20.100000000000001" customHeight="1" x14ac:dyDescent="0.25">
      <c r="A131" s="153"/>
      <c r="B131" s="114" t="s">
        <v>892</v>
      </c>
      <c r="C131" s="114" t="s">
        <v>902</v>
      </c>
      <c r="D131" s="114" t="s">
        <v>868</v>
      </c>
      <c r="E131" s="85" t="s">
        <v>793</v>
      </c>
      <c r="F131" s="330"/>
    </row>
    <row r="132" spans="1:6" s="52" customFormat="1" ht="20.100000000000001" customHeight="1" x14ac:dyDescent="0.25">
      <c r="A132" s="153"/>
      <c r="B132" s="114" t="s">
        <v>892</v>
      </c>
      <c r="C132" s="114" t="s">
        <v>902</v>
      </c>
      <c r="D132" s="114" t="s">
        <v>869</v>
      </c>
      <c r="E132" s="85" t="s">
        <v>795</v>
      </c>
      <c r="F132" s="330"/>
    </row>
    <row r="133" spans="1:6" s="112" customFormat="1" ht="20.100000000000001" customHeight="1" x14ac:dyDescent="0.25">
      <c r="A133" s="255" t="s">
        <v>894</v>
      </c>
      <c r="B133" s="685" t="s">
        <v>797</v>
      </c>
      <c r="C133" s="686"/>
      <c r="D133" s="686"/>
      <c r="E133" s="687"/>
      <c r="F133" s="328">
        <f>SUM(F134+F137+F141+F146)</f>
        <v>0</v>
      </c>
    </row>
    <row r="134" spans="1:6" s="112" customFormat="1" ht="20.100000000000001" customHeight="1" x14ac:dyDescent="0.25">
      <c r="A134" s="152" t="s">
        <v>893</v>
      </c>
      <c r="B134" s="116" t="s">
        <v>867</v>
      </c>
      <c r="C134" s="688" t="s">
        <v>889</v>
      </c>
      <c r="D134" s="689"/>
      <c r="E134" s="690"/>
      <c r="F134" s="329">
        <f>SUM(F135:F136)</f>
        <v>0</v>
      </c>
    </row>
    <row r="135" spans="1:6" s="52" customFormat="1" ht="20.100000000000001" customHeight="1" x14ac:dyDescent="0.25">
      <c r="A135" s="153"/>
      <c r="B135" s="114" t="s">
        <v>893</v>
      </c>
      <c r="C135" s="114" t="s">
        <v>867</v>
      </c>
      <c r="D135" s="114" t="s">
        <v>891</v>
      </c>
      <c r="E135" s="85" t="s">
        <v>801</v>
      </c>
      <c r="F135" s="330"/>
    </row>
    <row r="136" spans="1:6" s="52" customFormat="1" ht="20.100000000000001" customHeight="1" x14ac:dyDescent="0.25">
      <c r="A136" s="153"/>
      <c r="B136" s="114" t="s">
        <v>893</v>
      </c>
      <c r="C136" s="114" t="s">
        <v>867</v>
      </c>
      <c r="D136" s="114" t="s">
        <v>868</v>
      </c>
      <c r="E136" s="85" t="s">
        <v>803</v>
      </c>
      <c r="F136" s="330"/>
    </row>
    <row r="137" spans="1:6" s="112" customFormat="1" ht="26.25" customHeight="1" x14ac:dyDescent="0.25">
      <c r="A137" s="152" t="s">
        <v>893</v>
      </c>
      <c r="B137" s="116" t="s">
        <v>872</v>
      </c>
      <c r="C137" s="688" t="s">
        <v>805</v>
      </c>
      <c r="D137" s="689"/>
      <c r="E137" s="690"/>
      <c r="F137" s="329">
        <f>SUM(F138:F140)</f>
        <v>0</v>
      </c>
    </row>
    <row r="138" spans="1:6" s="52" customFormat="1" ht="20.100000000000001" customHeight="1" x14ac:dyDescent="0.25">
      <c r="A138" s="153"/>
      <c r="B138" s="114" t="s">
        <v>893</v>
      </c>
      <c r="C138" s="114" t="s">
        <v>872</v>
      </c>
      <c r="D138" s="114" t="s">
        <v>891</v>
      </c>
      <c r="E138" s="85" t="s">
        <v>807</v>
      </c>
      <c r="F138" s="330"/>
    </row>
    <row r="139" spans="1:6" s="52" customFormat="1" ht="20.100000000000001" customHeight="1" x14ac:dyDescent="0.25">
      <c r="A139" s="153"/>
      <c r="B139" s="114" t="s">
        <v>893</v>
      </c>
      <c r="C139" s="114" t="s">
        <v>872</v>
      </c>
      <c r="D139" s="114" t="s">
        <v>868</v>
      </c>
      <c r="E139" s="85" t="s">
        <v>809</v>
      </c>
      <c r="F139" s="330"/>
    </row>
    <row r="140" spans="1:6" s="52" customFormat="1" ht="20.100000000000001" customHeight="1" x14ac:dyDescent="0.25">
      <c r="A140" s="153"/>
      <c r="B140" s="114" t="s">
        <v>893</v>
      </c>
      <c r="C140" s="114" t="s">
        <v>872</v>
      </c>
      <c r="D140" s="114" t="s">
        <v>869</v>
      </c>
      <c r="E140" s="85" t="s">
        <v>811</v>
      </c>
      <c r="F140" s="330"/>
    </row>
    <row r="141" spans="1:6" s="112" customFormat="1" ht="20.100000000000001" customHeight="1" x14ac:dyDescent="0.25">
      <c r="A141" s="154" t="s">
        <v>893</v>
      </c>
      <c r="B141" s="116" t="s">
        <v>892</v>
      </c>
      <c r="C141" s="688" t="s">
        <v>813</v>
      </c>
      <c r="D141" s="689"/>
      <c r="E141" s="690"/>
      <c r="F141" s="329">
        <f>SUM(F142:F145)</f>
        <v>0</v>
      </c>
    </row>
    <row r="142" spans="1:6" s="52" customFormat="1" ht="20.100000000000001" customHeight="1" x14ac:dyDescent="0.25">
      <c r="A142" s="153"/>
      <c r="B142" s="114" t="s">
        <v>893</v>
      </c>
      <c r="C142" s="114" t="s">
        <v>892</v>
      </c>
      <c r="D142" s="114" t="s">
        <v>891</v>
      </c>
      <c r="E142" s="85" t="s">
        <v>815</v>
      </c>
      <c r="F142" s="330"/>
    </row>
    <row r="143" spans="1:6" s="52" customFormat="1" ht="20.100000000000001" customHeight="1" x14ac:dyDescent="0.25">
      <c r="A143" s="153"/>
      <c r="B143" s="114" t="s">
        <v>893</v>
      </c>
      <c r="C143" s="114" t="s">
        <v>892</v>
      </c>
      <c r="D143" s="114" t="s">
        <v>868</v>
      </c>
      <c r="E143" s="85" t="s">
        <v>890</v>
      </c>
      <c r="F143" s="330"/>
    </row>
    <row r="144" spans="1:6" s="52" customFormat="1" ht="20.100000000000001" customHeight="1" x14ac:dyDescent="0.25">
      <c r="A144" s="153"/>
      <c r="B144" s="114" t="s">
        <v>893</v>
      </c>
      <c r="C144" s="114" t="s">
        <v>892</v>
      </c>
      <c r="D144" s="114" t="s">
        <v>869</v>
      </c>
      <c r="E144" s="85" t="s">
        <v>819</v>
      </c>
      <c r="F144" s="330"/>
    </row>
    <row r="145" spans="1:7" s="52" customFormat="1" ht="20.100000000000001" customHeight="1" x14ac:dyDescent="0.25">
      <c r="A145" s="153"/>
      <c r="B145" s="114" t="s">
        <v>893</v>
      </c>
      <c r="C145" s="114" t="s">
        <v>892</v>
      </c>
      <c r="D145" s="114" t="s">
        <v>894</v>
      </c>
      <c r="E145" s="85" t="s">
        <v>1109</v>
      </c>
      <c r="F145" s="330"/>
    </row>
    <row r="146" spans="1:7" s="112" customFormat="1" ht="20.100000000000001" customHeight="1" x14ac:dyDescent="0.25">
      <c r="A146" s="152" t="s">
        <v>893</v>
      </c>
      <c r="B146" s="116" t="s">
        <v>893</v>
      </c>
      <c r="C146" s="688" t="s">
        <v>823</v>
      </c>
      <c r="D146" s="689"/>
      <c r="E146" s="690"/>
      <c r="F146" s="329">
        <f>SUM(F147)</f>
        <v>0</v>
      </c>
    </row>
    <row r="147" spans="1:7" s="52" customFormat="1" ht="20.100000000000001" customHeight="1" x14ac:dyDescent="0.25">
      <c r="A147" s="153"/>
      <c r="B147" s="114" t="s">
        <v>893</v>
      </c>
      <c r="C147" s="114" t="s">
        <v>893</v>
      </c>
      <c r="D147" s="114" t="s">
        <v>891</v>
      </c>
      <c r="E147" s="85" t="s">
        <v>1110</v>
      </c>
      <c r="F147" s="330"/>
    </row>
    <row r="148" spans="1:7" s="52" customFormat="1" ht="3.75" customHeight="1" x14ac:dyDescent="0.25">
      <c r="A148" s="155"/>
      <c r="B148" s="148"/>
      <c r="C148" s="148"/>
      <c r="D148" s="148"/>
      <c r="E148" s="149"/>
      <c r="F148" s="332"/>
    </row>
    <row r="149" spans="1:7" s="111" customFormat="1" ht="22.5" customHeight="1" x14ac:dyDescent="0.25">
      <c r="A149" s="676" t="s">
        <v>0</v>
      </c>
      <c r="B149" s="677"/>
      <c r="C149" s="677"/>
      <c r="D149" s="677"/>
      <c r="E149" s="678"/>
      <c r="F149" s="331">
        <f>SUM(F5+F44+F90+F133)</f>
        <v>1</v>
      </c>
      <c r="G149" s="113"/>
    </row>
    <row r="150" spans="1:7" ht="2.25" customHeight="1" x14ac:dyDescent="0.25">
      <c r="A150" s="26"/>
      <c r="B150" s="26"/>
      <c r="C150" s="26"/>
      <c r="D150" s="26"/>
      <c r="E150" s="27"/>
      <c r="F150" s="53"/>
    </row>
    <row r="151" spans="1:7" ht="25.5" hidden="1" customHeight="1" x14ac:dyDescent="0.25">
      <c r="A151" s="26"/>
      <c r="B151" s="26"/>
      <c r="C151" s="26"/>
      <c r="D151" s="26"/>
      <c r="E151" s="27"/>
      <c r="F151" s="53"/>
    </row>
    <row r="152" spans="1:7" ht="25.5" hidden="1" customHeight="1" x14ac:dyDescent="0.25">
      <c r="A152" s="26"/>
      <c r="B152" s="26"/>
      <c r="C152" s="26"/>
      <c r="D152" s="26"/>
      <c r="E152" s="27"/>
      <c r="F152" s="53"/>
    </row>
    <row r="153" spans="1:7" ht="25.5" hidden="1" customHeight="1" x14ac:dyDescent="0.25">
      <c r="A153" s="26"/>
      <c r="B153" s="26"/>
      <c r="C153" s="26"/>
      <c r="D153" s="26"/>
      <c r="E153" s="27"/>
      <c r="F153" s="53"/>
    </row>
    <row r="154" spans="1:7" ht="25.5" hidden="1" customHeight="1" x14ac:dyDescent="0.25">
      <c r="A154" s="26"/>
      <c r="B154" s="26"/>
      <c r="C154" s="26"/>
      <c r="D154" s="26"/>
      <c r="E154" s="27"/>
      <c r="F154" s="53"/>
    </row>
    <row r="155" spans="1:7" ht="25.5" hidden="1" customHeight="1" x14ac:dyDescent="0.25">
      <c r="A155" s="26"/>
      <c r="B155" s="26"/>
      <c r="C155" s="26"/>
      <c r="D155" s="26"/>
      <c r="E155" s="27"/>
      <c r="F155" s="53"/>
    </row>
    <row r="156" spans="1:7" ht="25.5" hidden="1" customHeight="1" x14ac:dyDescent="0.25">
      <c r="A156" s="26"/>
      <c r="B156" s="26"/>
      <c r="C156" s="26"/>
      <c r="D156" s="26"/>
      <c r="E156" s="27"/>
      <c r="F156" s="53"/>
    </row>
    <row r="157" spans="1:7" ht="25.5" hidden="1" customHeight="1" x14ac:dyDescent="0.25">
      <c r="A157" s="26"/>
      <c r="B157" s="26"/>
      <c r="C157" s="26"/>
      <c r="D157" s="26"/>
      <c r="E157" s="27"/>
      <c r="F157" s="53"/>
    </row>
    <row r="158" spans="1:7" ht="25.5" hidden="1" customHeight="1" x14ac:dyDescent="0.25">
      <c r="A158" s="26"/>
      <c r="B158" s="26"/>
      <c r="C158" s="26"/>
      <c r="D158" s="26"/>
      <c r="E158" s="28"/>
      <c r="F158" s="53"/>
    </row>
    <row r="159" spans="1:7" ht="25.5" hidden="1" customHeight="1" x14ac:dyDescent="0.25">
      <c r="A159" s="26"/>
      <c r="B159" s="26"/>
      <c r="C159" s="26"/>
      <c r="D159" s="26"/>
      <c r="E159" s="27"/>
      <c r="F159" s="53"/>
    </row>
    <row r="160" spans="1:7" ht="25.5" hidden="1" customHeight="1" x14ac:dyDescent="0.25">
      <c r="A160" s="26"/>
      <c r="B160" s="26"/>
      <c r="C160" s="26"/>
      <c r="D160" s="26"/>
      <c r="E160" s="27"/>
      <c r="F160" s="53"/>
    </row>
    <row r="161" spans="1:6" ht="25.5" hidden="1" customHeight="1" x14ac:dyDescent="0.25">
      <c r="A161" s="26"/>
      <c r="B161" s="26"/>
      <c r="C161" s="26"/>
      <c r="D161" s="26"/>
      <c r="E161" s="27"/>
      <c r="F161" s="53"/>
    </row>
    <row r="162" spans="1:6" ht="25.5" hidden="1" customHeight="1" x14ac:dyDescent="0.25">
      <c r="A162" s="26"/>
      <c r="B162" s="26"/>
      <c r="C162" s="26"/>
      <c r="D162" s="26"/>
      <c r="E162" s="28"/>
      <c r="F162" s="53"/>
    </row>
    <row r="163" spans="1:6" ht="25.5" hidden="1" customHeight="1" x14ac:dyDescent="0.25">
      <c r="A163" s="26"/>
      <c r="B163" s="26"/>
      <c r="C163" s="26"/>
      <c r="D163" s="26"/>
      <c r="E163" s="27"/>
      <c r="F163" s="53"/>
    </row>
    <row r="164" spans="1:6" ht="25.5" hidden="1" customHeight="1" x14ac:dyDescent="0.25">
      <c r="A164" s="26"/>
      <c r="B164" s="26"/>
      <c r="C164" s="26"/>
      <c r="D164" s="26"/>
      <c r="E164" s="27"/>
      <c r="F164" s="53"/>
    </row>
    <row r="165" spans="1:6" ht="25.5" hidden="1" customHeight="1" x14ac:dyDescent="0.25">
      <c r="A165" s="26"/>
      <c r="B165" s="26"/>
      <c r="C165" s="26"/>
      <c r="D165" s="26"/>
      <c r="E165" s="27"/>
      <c r="F165" s="53"/>
    </row>
    <row r="166" spans="1:6" ht="25.5" hidden="1" customHeight="1" x14ac:dyDescent="0.25">
      <c r="A166" s="26"/>
      <c r="B166" s="26"/>
      <c r="C166" s="26"/>
      <c r="D166" s="26"/>
      <c r="E166" s="27"/>
      <c r="F166" s="53"/>
    </row>
    <row r="167" spans="1:6" ht="25.5" hidden="1" customHeight="1" x14ac:dyDescent="0.25">
      <c r="A167" s="26"/>
      <c r="B167" s="26"/>
      <c r="C167" s="26"/>
      <c r="D167" s="26"/>
      <c r="E167" s="27"/>
      <c r="F167" s="53"/>
    </row>
    <row r="168" spans="1:6" ht="25.5" hidden="1" customHeight="1" x14ac:dyDescent="0.25">
      <c r="A168" s="26"/>
      <c r="B168" s="26"/>
      <c r="C168" s="26"/>
      <c r="D168" s="26"/>
      <c r="E168" s="27"/>
      <c r="F168" s="53"/>
    </row>
    <row r="169" spans="1:6" ht="25.5" hidden="1" customHeight="1" x14ac:dyDescent="0.25">
      <c r="A169" s="26"/>
      <c r="B169" s="26"/>
      <c r="C169" s="26"/>
      <c r="D169" s="26"/>
      <c r="E169" s="27"/>
      <c r="F169" s="53"/>
    </row>
    <row r="170" spans="1:6" ht="25.5" hidden="1" customHeight="1" x14ac:dyDescent="0.25">
      <c r="A170" s="26"/>
      <c r="B170" s="26"/>
      <c r="C170" s="26"/>
      <c r="D170" s="26"/>
      <c r="E170" s="27"/>
      <c r="F170" s="53"/>
    </row>
    <row r="171" spans="1:6" ht="25.5" hidden="1" customHeight="1" x14ac:dyDescent="0.25">
      <c r="A171" s="26"/>
      <c r="B171" s="26"/>
      <c r="C171" s="26"/>
      <c r="D171" s="26"/>
      <c r="E171" s="27"/>
      <c r="F171" s="53"/>
    </row>
    <row r="172" spans="1:6" ht="25.5" hidden="1" customHeight="1" x14ac:dyDescent="0.25">
      <c r="A172" s="26"/>
      <c r="B172" s="26"/>
      <c r="C172" s="26"/>
      <c r="D172" s="26"/>
      <c r="E172" s="28"/>
      <c r="F172" s="53"/>
    </row>
    <row r="173" spans="1:6" ht="25.5" hidden="1" customHeight="1" x14ac:dyDescent="0.25">
      <c r="A173" s="26"/>
      <c r="B173" s="26"/>
      <c r="C173" s="26"/>
      <c r="D173" s="26"/>
      <c r="E173" s="27"/>
      <c r="F173" s="53"/>
    </row>
    <row r="174" spans="1:6" ht="25.5" hidden="1" customHeight="1" x14ac:dyDescent="0.25">
      <c r="A174" s="26"/>
      <c r="B174" s="26"/>
      <c r="C174" s="26"/>
      <c r="D174" s="26"/>
      <c r="E174" s="27"/>
      <c r="F174" s="53"/>
    </row>
    <row r="175" spans="1:6" ht="25.5" hidden="1" customHeight="1" x14ac:dyDescent="0.25">
      <c r="A175" s="26"/>
      <c r="B175" s="26"/>
      <c r="C175" s="26"/>
      <c r="D175" s="26"/>
      <c r="E175" s="27"/>
      <c r="F175" s="53"/>
    </row>
    <row r="176" spans="1:6" ht="25.5" hidden="1" customHeight="1" x14ac:dyDescent="0.25">
      <c r="A176" s="26"/>
      <c r="B176" s="26"/>
      <c r="C176" s="26"/>
      <c r="D176" s="26"/>
      <c r="E176" s="27"/>
      <c r="F176" s="53"/>
    </row>
    <row r="177" spans="1:6" ht="25.5" hidden="1" customHeight="1" x14ac:dyDescent="0.25">
      <c r="A177" s="26"/>
      <c r="B177" s="26"/>
      <c r="C177" s="26"/>
      <c r="D177" s="26"/>
      <c r="E177" s="27"/>
      <c r="F177" s="53"/>
    </row>
    <row r="178" spans="1:6" ht="25.5" hidden="1" customHeight="1" x14ac:dyDescent="0.25">
      <c r="A178" s="26"/>
      <c r="B178" s="26"/>
      <c r="C178" s="26"/>
      <c r="D178" s="26"/>
      <c r="E178" s="27"/>
      <c r="F178" s="53"/>
    </row>
    <row r="179" spans="1:6" ht="25.5" hidden="1" customHeight="1" x14ac:dyDescent="0.25">
      <c r="A179" s="26"/>
      <c r="B179" s="26"/>
      <c r="C179" s="26"/>
      <c r="D179" s="26"/>
      <c r="E179" s="27"/>
      <c r="F179" s="53"/>
    </row>
    <row r="180" spans="1:6" ht="25.5" hidden="1" customHeight="1" x14ac:dyDescent="0.25">
      <c r="A180" s="26"/>
      <c r="B180" s="26"/>
      <c r="C180" s="26"/>
      <c r="D180" s="26"/>
      <c r="E180" s="27"/>
      <c r="F180" s="53"/>
    </row>
    <row r="181" spans="1:6" ht="25.5" hidden="1" customHeight="1" x14ac:dyDescent="0.25">
      <c r="A181" s="26"/>
      <c r="B181" s="26"/>
      <c r="C181" s="26"/>
      <c r="D181" s="26"/>
      <c r="E181" s="27"/>
      <c r="F181" s="53"/>
    </row>
    <row r="182" spans="1:6" ht="25.5" hidden="1" customHeight="1" x14ac:dyDescent="0.25">
      <c r="A182" s="26"/>
      <c r="B182" s="26"/>
      <c r="C182" s="26"/>
      <c r="D182" s="26"/>
      <c r="E182" s="28"/>
      <c r="F182" s="53"/>
    </row>
    <row r="183" spans="1:6" ht="25.5" hidden="1" customHeight="1" x14ac:dyDescent="0.25">
      <c r="A183" s="26"/>
      <c r="B183" s="26"/>
      <c r="C183" s="26"/>
      <c r="D183" s="26"/>
      <c r="E183" s="27"/>
      <c r="F183" s="53"/>
    </row>
    <row r="184" spans="1:6" ht="25.5" hidden="1" customHeight="1" x14ac:dyDescent="0.25">
      <c r="A184" s="26"/>
      <c r="B184" s="26"/>
      <c r="C184" s="26"/>
      <c r="D184" s="26"/>
      <c r="E184" s="27"/>
      <c r="F184" s="53"/>
    </row>
    <row r="185" spans="1:6" ht="25.5" hidden="1" customHeight="1" x14ac:dyDescent="0.25">
      <c r="A185" s="26"/>
      <c r="B185" s="26"/>
      <c r="C185" s="26"/>
      <c r="D185" s="26"/>
      <c r="E185" s="27"/>
      <c r="F185" s="53"/>
    </row>
    <row r="186" spans="1:6" ht="25.5" hidden="1" customHeight="1" x14ac:dyDescent="0.25">
      <c r="A186" s="26"/>
      <c r="B186" s="26"/>
      <c r="C186" s="26"/>
      <c r="D186" s="26"/>
      <c r="E186" s="27"/>
      <c r="F186" s="53"/>
    </row>
    <row r="187" spans="1:6" ht="25.5" hidden="1" customHeight="1" x14ac:dyDescent="0.25">
      <c r="A187" s="26"/>
      <c r="B187" s="26"/>
      <c r="C187" s="26"/>
      <c r="D187" s="26"/>
      <c r="E187" s="27"/>
      <c r="F187" s="53"/>
    </row>
    <row r="188" spans="1:6" ht="25.5" hidden="1" customHeight="1" x14ac:dyDescent="0.25">
      <c r="A188" s="26"/>
      <c r="B188" s="26"/>
      <c r="C188" s="26"/>
      <c r="D188" s="26"/>
      <c r="E188" s="27"/>
      <c r="F188" s="53"/>
    </row>
    <row r="189" spans="1:6" ht="25.5" hidden="1" customHeight="1" x14ac:dyDescent="0.25">
      <c r="A189" s="26"/>
      <c r="B189" s="26"/>
      <c r="C189" s="26"/>
      <c r="D189" s="26"/>
      <c r="E189" s="27"/>
      <c r="F189" s="53"/>
    </row>
    <row r="190" spans="1:6" ht="25.5" hidden="1" customHeight="1" x14ac:dyDescent="0.25">
      <c r="A190" s="26"/>
      <c r="B190" s="26"/>
      <c r="C190" s="26"/>
      <c r="D190" s="26"/>
      <c r="E190" s="28"/>
      <c r="F190" s="53"/>
    </row>
    <row r="191" spans="1:6" ht="25.5" hidden="1" customHeight="1" x14ac:dyDescent="0.25">
      <c r="A191" s="26"/>
      <c r="B191" s="26"/>
      <c r="C191" s="26"/>
      <c r="D191" s="26"/>
      <c r="E191" s="27"/>
      <c r="F191" s="53"/>
    </row>
    <row r="192" spans="1:6" ht="25.5" hidden="1" customHeight="1" x14ac:dyDescent="0.25">
      <c r="A192" s="26"/>
      <c r="B192" s="26"/>
      <c r="C192" s="26"/>
      <c r="D192" s="26"/>
      <c r="E192" s="27"/>
      <c r="F192" s="53"/>
    </row>
    <row r="193" spans="1:6" ht="25.5" hidden="1" customHeight="1" x14ac:dyDescent="0.25">
      <c r="A193" s="26"/>
      <c r="B193" s="26"/>
      <c r="C193" s="26"/>
      <c r="D193" s="26"/>
      <c r="E193" s="28"/>
      <c r="F193" s="53"/>
    </row>
    <row r="194" spans="1:6" ht="25.5" hidden="1" customHeight="1" x14ac:dyDescent="0.25">
      <c r="A194" s="26"/>
      <c r="B194" s="26"/>
      <c r="C194" s="26"/>
      <c r="D194" s="26"/>
      <c r="E194" s="27"/>
      <c r="F194" s="53"/>
    </row>
    <row r="195" spans="1:6" ht="25.5" hidden="1" customHeight="1" x14ac:dyDescent="0.25">
      <c r="A195" s="26"/>
      <c r="B195" s="26"/>
      <c r="C195" s="26"/>
      <c r="D195" s="26"/>
      <c r="E195" s="27"/>
      <c r="F195" s="53"/>
    </row>
    <row r="196" spans="1:6" ht="25.5" hidden="1" customHeight="1" x14ac:dyDescent="0.25">
      <c r="A196" s="26"/>
      <c r="B196" s="26"/>
      <c r="C196" s="26"/>
      <c r="D196" s="26"/>
      <c r="E196" s="27"/>
      <c r="F196" s="53"/>
    </row>
    <row r="197" spans="1:6" ht="25.5" hidden="1" customHeight="1" x14ac:dyDescent="0.25">
      <c r="A197" s="26"/>
      <c r="B197" s="26"/>
      <c r="C197" s="26"/>
      <c r="D197" s="26"/>
      <c r="E197" s="27"/>
      <c r="F197" s="53"/>
    </row>
    <row r="198" spans="1:6" ht="25.5" hidden="1" customHeight="1" x14ac:dyDescent="0.25">
      <c r="A198" s="26"/>
      <c r="B198" s="26"/>
      <c r="C198" s="26"/>
      <c r="D198" s="26"/>
      <c r="E198" s="27"/>
      <c r="F198" s="53"/>
    </row>
    <row r="199" spans="1:6" ht="25.5" hidden="1" customHeight="1" x14ac:dyDescent="0.25">
      <c r="A199" s="26"/>
      <c r="B199" s="26"/>
      <c r="C199" s="26"/>
      <c r="D199" s="26"/>
      <c r="E199" s="28"/>
      <c r="F199" s="53"/>
    </row>
    <row r="200" spans="1:6" ht="25.5" hidden="1" customHeight="1" x14ac:dyDescent="0.25">
      <c r="A200" s="26"/>
      <c r="B200" s="26"/>
      <c r="C200" s="26"/>
      <c r="D200" s="26"/>
      <c r="E200" s="27"/>
      <c r="F200" s="53"/>
    </row>
    <row r="201" spans="1:6" ht="25.5" hidden="1" customHeight="1" x14ac:dyDescent="0.25">
      <c r="A201" s="26"/>
      <c r="B201" s="26"/>
      <c r="C201" s="26"/>
      <c r="D201" s="26"/>
      <c r="E201" s="27"/>
      <c r="F201" s="53"/>
    </row>
    <row r="202" spans="1:6" ht="25.5" hidden="1" customHeight="1" x14ac:dyDescent="0.25">
      <c r="A202" s="26"/>
      <c r="B202" s="26"/>
      <c r="C202" s="26"/>
      <c r="D202" s="26"/>
      <c r="E202" s="27"/>
      <c r="F202" s="53"/>
    </row>
    <row r="203" spans="1:6" ht="25.5" hidden="1" customHeight="1" x14ac:dyDescent="0.25">
      <c r="A203" s="26"/>
      <c r="B203" s="26"/>
      <c r="C203" s="26"/>
      <c r="D203" s="26"/>
      <c r="E203" s="28"/>
      <c r="F203" s="53"/>
    </row>
    <row r="204" spans="1:6" ht="25.5" hidden="1" customHeight="1" x14ac:dyDescent="0.25">
      <c r="A204" s="26"/>
      <c r="B204" s="26"/>
      <c r="C204" s="26"/>
      <c r="D204" s="26"/>
      <c r="E204" s="27"/>
      <c r="F204" s="53"/>
    </row>
    <row r="205" spans="1:6" ht="25.5" hidden="1" customHeight="1" x14ac:dyDescent="0.25">
      <c r="A205" s="26"/>
      <c r="B205" s="26"/>
      <c r="C205" s="26"/>
      <c r="D205" s="26"/>
      <c r="E205" s="27"/>
      <c r="F205" s="53"/>
    </row>
    <row r="206" spans="1:6" ht="25.5" hidden="1" customHeight="1" x14ac:dyDescent="0.25">
      <c r="A206" s="26"/>
      <c r="B206" s="26"/>
      <c r="C206" s="26"/>
      <c r="D206" s="26"/>
      <c r="E206" s="27"/>
      <c r="F206" s="53"/>
    </row>
    <row r="207" spans="1:6" ht="25.5" hidden="1" customHeight="1" x14ac:dyDescent="0.25">
      <c r="A207" s="26"/>
      <c r="B207" s="26"/>
      <c r="C207" s="26"/>
      <c r="D207" s="26"/>
      <c r="E207" s="27"/>
      <c r="F207" s="53"/>
    </row>
    <row r="208" spans="1:6" ht="25.5" hidden="1" customHeight="1" x14ac:dyDescent="0.25">
      <c r="A208" s="26"/>
      <c r="B208" s="26"/>
      <c r="C208" s="26"/>
      <c r="D208" s="26"/>
      <c r="E208" s="27"/>
      <c r="F208" s="53"/>
    </row>
    <row r="209" spans="1:6" ht="25.5" hidden="1" customHeight="1" x14ac:dyDescent="0.25">
      <c r="A209" s="26"/>
      <c r="B209" s="26"/>
      <c r="C209" s="26"/>
      <c r="D209" s="26"/>
      <c r="E209" s="27"/>
      <c r="F209" s="53"/>
    </row>
    <row r="210" spans="1:6" ht="25.5" hidden="1" customHeight="1" x14ac:dyDescent="0.25">
      <c r="A210" s="26"/>
      <c r="B210" s="26"/>
      <c r="C210" s="26"/>
      <c r="D210" s="26"/>
      <c r="E210" s="27"/>
      <c r="F210" s="53"/>
    </row>
    <row r="211" spans="1:6" ht="25.5" hidden="1" customHeight="1" x14ac:dyDescent="0.25">
      <c r="A211" s="26"/>
      <c r="B211" s="26"/>
      <c r="C211" s="26"/>
      <c r="D211" s="26"/>
      <c r="E211" s="27"/>
      <c r="F211" s="53"/>
    </row>
    <row r="212" spans="1:6" ht="25.5" hidden="1" customHeight="1" x14ac:dyDescent="0.25">
      <c r="A212" s="26"/>
      <c r="B212" s="26"/>
      <c r="C212" s="26"/>
      <c r="D212" s="26"/>
      <c r="E212" s="27"/>
      <c r="F212" s="53"/>
    </row>
    <row r="213" spans="1:6" ht="25.5" hidden="1" customHeight="1" x14ac:dyDescent="0.25">
      <c r="A213" s="26"/>
      <c r="B213" s="26"/>
      <c r="C213" s="26"/>
      <c r="D213" s="26"/>
      <c r="E213" s="28"/>
      <c r="F213" s="53"/>
    </row>
    <row r="214" spans="1:6" ht="25.5" hidden="1" customHeight="1" x14ac:dyDescent="0.25">
      <c r="A214" s="26"/>
      <c r="B214" s="26"/>
      <c r="C214" s="26"/>
      <c r="D214" s="26"/>
      <c r="E214" s="28"/>
      <c r="F214" s="53"/>
    </row>
    <row r="215" spans="1:6" ht="25.5" hidden="1" customHeight="1" x14ac:dyDescent="0.25">
      <c r="A215" s="26"/>
      <c r="B215" s="26"/>
      <c r="C215" s="26"/>
      <c r="D215" s="26"/>
      <c r="E215" s="27"/>
      <c r="F215" s="53"/>
    </row>
    <row r="216" spans="1:6" ht="25.5" hidden="1" customHeight="1" x14ac:dyDescent="0.25">
      <c r="A216" s="26"/>
      <c r="B216" s="26"/>
      <c r="C216" s="26"/>
      <c r="D216" s="26"/>
      <c r="E216" s="27"/>
      <c r="F216" s="53"/>
    </row>
    <row r="217" spans="1:6" ht="25.5" hidden="1" customHeight="1" x14ac:dyDescent="0.25">
      <c r="A217" s="26"/>
      <c r="B217" s="26"/>
      <c r="C217" s="26"/>
      <c r="D217" s="26"/>
      <c r="E217" s="27"/>
      <c r="F217" s="53"/>
    </row>
    <row r="218" spans="1:6" ht="25.5" hidden="1" customHeight="1" x14ac:dyDescent="0.25">
      <c r="A218" s="26"/>
      <c r="B218" s="26"/>
      <c r="C218" s="26"/>
      <c r="D218" s="26"/>
      <c r="E218" s="27"/>
      <c r="F218" s="53"/>
    </row>
    <row r="219" spans="1:6" ht="25.5" hidden="1" customHeight="1" x14ac:dyDescent="0.25">
      <c r="A219" s="26"/>
      <c r="B219" s="26"/>
      <c r="C219" s="26"/>
      <c r="D219" s="26"/>
      <c r="E219" s="27"/>
      <c r="F219" s="53"/>
    </row>
    <row r="220" spans="1:6" ht="25.5" hidden="1" customHeight="1" x14ac:dyDescent="0.25">
      <c r="A220" s="26"/>
      <c r="B220" s="26"/>
      <c r="C220" s="26"/>
      <c r="D220" s="26"/>
      <c r="E220" s="27"/>
      <c r="F220" s="53"/>
    </row>
    <row r="221" spans="1:6" ht="25.5" hidden="1" customHeight="1" x14ac:dyDescent="0.25">
      <c r="A221" s="26"/>
      <c r="B221" s="26"/>
      <c r="C221" s="26"/>
      <c r="D221" s="26"/>
      <c r="E221" s="27"/>
      <c r="F221" s="53"/>
    </row>
    <row r="222" spans="1:6" ht="25.5" hidden="1" customHeight="1" x14ac:dyDescent="0.25">
      <c r="A222" s="26"/>
      <c r="B222" s="26"/>
      <c r="C222" s="26"/>
      <c r="D222" s="26"/>
      <c r="E222" s="27"/>
      <c r="F222" s="53"/>
    </row>
    <row r="223" spans="1:6" ht="25.5" hidden="1" customHeight="1" x14ac:dyDescent="0.25">
      <c r="A223" s="26"/>
      <c r="B223" s="26"/>
      <c r="C223" s="26"/>
      <c r="D223" s="26"/>
      <c r="E223" s="27"/>
      <c r="F223" s="53"/>
    </row>
    <row r="224" spans="1:6" ht="25.5" hidden="1" customHeight="1" x14ac:dyDescent="0.25">
      <c r="A224" s="26"/>
      <c r="B224" s="26"/>
      <c r="C224" s="26"/>
      <c r="D224" s="26"/>
      <c r="E224" s="28"/>
      <c r="F224" s="53"/>
    </row>
    <row r="225" spans="1:6" ht="25.5" hidden="1" customHeight="1" x14ac:dyDescent="0.25">
      <c r="A225" s="26"/>
      <c r="B225" s="26"/>
      <c r="C225" s="26"/>
      <c r="D225" s="26"/>
      <c r="E225" s="27"/>
      <c r="F225" s="53"/>
    </row>
    <row r="226" spans="1:6" ht="25.5" hidden="1" customHeight="1" x14ac:dyDescent="0.25">
      <c r="A226" s="26"/>
      <c r="B226" s="26"/>
      <c r="C226" s="26"/>
      <c r="D226" s="26"/>
      <c r="E226" s="27"/>
      <c r="F226" s="53"/>
    </row>
    <row r="227" spans="1:6" ht="25.5" hidden="1" customHeight="1" x14ac:dyDescent="0.25">
      <c r="A227" s="26"/>
      <c r="B227" s="26"/>
      <c r="C227" s="26"/>
      <c r="D227" s="26"/>
      <c r="E227" s="27"/>
      <c r="F227" s="53"/>
    </row>
    <row r="228" spans="1:6" ht="25.5" hidden="1" customHeight="1" x14ac:dyDescent="0.25">
      <c r="A228" s="26"/>
      <c r="B228" s="26"/>
      <c r="C228" s="26"/>
      <c r="D228" s="26"/>
      <c r="E228" s="27"/>
      <c r="F228" s="53"/>
    </row>
    <row r="229" spans="1:6" ht="25.5" hidden="1" customHeight="1" x14ac:dyDescent="0.25">
      <c r="A229" s="26"/>
      <c r="B229" s="26"/>
      <c r="C229" s="26"/>
      <c r="D229" s="26"/>
      <c r="E229" s="27"/>
      <c r="F229" s="53"/>
    </row>
    <row r="230" spans="1:6" ht="25.5" hidden="1" customHeight="1" x14ac:dyDescent="0.25">
      <c r="A230" s="26"/>
      <c r="B230" s="26"/>
      <c r="C230" s="26"/>
      <c r="D230" s="26"/>
      <c r="E230" s="27"/>
      <c r="F230" s="53"/>
    </row>
    <row r="231" spans="1:6" ht="25.5" hidden="1" customHeight="1" x14ac:dyDescent="0.25">
      <c r="A231" s="26"/>
      <c r="B231" s="26"/>
      <c r="C231" s="26"/>
      <c r="D231" s="26"/>
      <c r="E231" s="27"/>
      <c r="F231" s="53"/>
    </row>
    <row r="232" spans="1:6" ht="25.5" hidden="1" customHeight="1" x14ac:dyDescent="0.25">
      <c r="A232" s="26"/>
      <c r="B232" s="26"/>
      <c r="C232" s="26"/>
      <c r="D232" s="26"/>
      <c r="E232" s="27"/>
      <c r="F232" s="53"/>
    </row>
    <row r="233" spans="1:6" ht="25.5" hidden="1" customHeight="1" x14ac:dyDescent="0.25">
      <c r="A233" s="26"/>
      <c r="B233" s="26"/>
      <c r="C233" s="26"/>
      <c r="D233" s="26"/>
      <c r="E233" s="27"/>
      <c r="F233" s="53"/>
    </row>
    <row r="234" spans="1:6" ht="25.5" hidden="1" customHeight="1" x14ac:dyDescent="0.25">
      <c r="A234" s="26"/>
      <c r="B234" s="26"/>
      <c r="C234" s="26"/>
      <c r="D234" s="26"/>
      <c r="E234" s="28"/>
      <c r="F234" s="53"/>
    </row>
    <row r="235" spans="1:6" ht="25.5" hidden="1" customHeight="1" x14ac:dyDescent="0.25">
      <c r="A235" s="26"/>
      <c r="B235" s="26"/>
      <c r="C235" s="26"/>
      <c r="D235" s="26"/>
      <c r="E235" s="27"/>
      <c r="F235" s="53"/>
    </row>
    <row r="236" spans="1:6" ht="25.5" hidden="1" customHeight="1" x14ac:dyDescent="0.25">
      <c r="A236" s="26"/>
      <c r="B236" s="26"/>
      <c r="C236" s="26"/>
      <c r="D236" s="26"/>
      <c r="E236" s="27"/>
      <c r="F236" s="53"/>
    </row>
    <row r="237" spans="1:6" ht="25.5" hidden="1" customHeight="1" x14ac:dyDescent="0.25">
      <c r="A237" s="26"/>
      <c r="B237" s="26"/>
      <c r="C237" s="26"/>
      <c r="D237" s="26"/>
      <c r="E237" s="27"/>
      <c r="F237" s="53"/>
    </row>
    <row r="238" spans="1:6" ht="25.5" hidden="1" customHeight="1" x14ac:dyDescent="0.25">
      <c r="A238" s="26"/>
      <c r="B238" s="26"/>
      <c r="C238" s="26"/>
      <c r="D238" s="26"/>
      <c r="E238" s="27"/>
      <c r="F238" s="53"/>
    </row>
    <row r="239" spans="1:6" ht="25.5" hidden="1" customHeight="1" x14ac:dyDescent="0.25">
      <c r="A239" s="26"/>
      <c r="B239" s="26"/>
      <c r="C239" s="26"/>
      <c r="D239" s="26"/>
      <c r="E239" s="27"/>
      <c r="F239" s="53"/>
    </row>
    <row r="240" spans="1:6" ht="25.5" hidden="1" customHeight="1" x14ac:dyDescent="0.25">
      <c r="A240" s="26"/>
      <c r="B240" s="26"/>
      <c r="C240" s="26"/>
      <c r="D240" s="26"/>
      <c r="E240" s="27"/>
      <c r="F240" s="53"/>
    </row>
    <row r="241" spans="1:6" ht="25.5" hidden="1" customHeight="1" x14ac:dyDescent="0.25">
      <c r="A241" s="26"/>
      <c r="B241" s="26"/>
      <c r="C241" s="26"/>
      <c r="D241" s="26"/>
      <c r="E241" s="27"/>
      <c r="F241" s="53"/>
    </row>
    <row r="242" spans="1:6" ht="25.5" hidden="1" customHeight="1" x14ac:dyDescent="0.25">
      <c r="A242" s="26"/>
      <c r="B242" s="26"/>
      <c r="C242" s="26"/>
      <c r="D242" s="26"/>
      <c r="E242" s="27"/>
      <c r="F242" s="53"/>
    </row>
    <row r="243" spans="1:6" ht="25.5" hidden="1" customHeight="1" x14ac:dyDescent="0.25">
      <c r="A243" s="26"/>
      <c r="B243" s="26"/>
      <c r="C243" s="26"/>
      <c r="D243" s="26"/>
      <c r="E243" s="27"/>
      <c r="F243" s="53"/>
    </row>
    <row r="244" spans="1:6" ht="25.5" hidden="1" customHeight="1" x14ac:dyDescent="0.25">
      <c r="A244" s="26"/>
      <c r="B244" s="26"/>
      <c r="C244" s="26"/>
      <c r="D244" s="26"/>
      <c r="E244" s="28"/>
      <c r="F244" s="53"/>
    </row>
    <row r="245" spans="1:6" ht="25.5" hidden="1" customHeight="1" x14ac:dyDescent="0.25">
      <c r="A245" s="26"/>
      <c r="B245" s="26"/>
      <c r="C245" s="26"/>
      <c r="D245" s="26"/>
      <c r="E245" s="27"/>
      <c r="F245" s="53"/>
    </row>
    <row r="246" spans="1:6" ht="25.5" hidden="1" customHeight="1" x14ac:dyDescent="0.25">
      <c r="A246" s="26"/>
      <c r="B246" s="26"/>
      <c r="C246" s="26"/>
      <c r="D246" s="26"/>
      <c r="E246" s="27"/>
      <c r="F246" s="53"/>
    </row>
    <row r="247" spans="1:6" ht="25.5" hidden="1" customHeight="1" x14ac:dyDescent="0.25">
      <c r="A247" s="26"/>
      <c r="B247" s="26"/>
      <c r="C247" s="26"/>
      <c r="D247" s="26"/>
      <c r="E247" s="27"/>
      <c r="F247" s="53"/>
    </row>
    <row r="248" spans="1:6" ht="25.5" hidden="1" customHeight="1" x14ac:dyDescent="0.25">
      <c r="A248" s="26"/>
      <c r="B248" s="26"/>
      <c r="C248" s="26"/>
      <c r="D248" s="26"/>
      <c r="E248" s="27"/>
      <c r="F248" s="53"/>
    </row>
    <row r="249" spans="1:6" ht="25.5" hidden="1" customHeight="1" x14ac:dyDescent="0.25">
      <c r="A249" s="26"/>
      <c r="B249" s="26"/>
      <c r="C249" s="26"/>
      <c r="D249" s="26"/>
      <c r="E249" s="27"/>
      <c r="F249" s="53"/>
    </row>
    <row r="250" spans="1:6" ht="25.5" hidden="1" customHeight="1" x14ac:dyDescent="0.25">
      <c r="A250" s="26"/>
      <c r="B250" s="26"/>
      <c r="C250" s="26"/>
      <c r="D250" s="26"/>
      <c r="E250" s="27"/>
      <c r="F250" s="53"/>
    </row>
    <row r="251" spans="1:6" ht="25.5" hidden="1" customHeight="1" x14ac:dyDescent="0.25">
      <c r="A251" s="26"/>
      <c r="B251" s="26"/>
      <c r="C251" s="26"/>
      <c r="D251" s="26"/>
      <c r="E251" s="27"/>
      <c r="F251" s="53"/>
    </row>
    <row r="252" spans="1:6" ht="25.5" hidden="1" customHeight="1" x14ac:dyDescent="0.25">
      <c r="A252" s="26"/>
      <c r="B252" s="26"/>
      <c r="C252" s="26"/>
      <c r="D252" s="26"/>
      <c r="E252" s="27"/>
      <c r="F252" s="53"/>
    </row>
    <row r="253" spans="1:6" ht="25.5" hidden="1" customHeight="1" x14ac:dyDescent="0.25">
      <c r="A253" s="26"/>
      <c r="B253" s="26"/>
      <c r="C253" s="26"/>
      <c r="D253" s="26"/>
      <c r="E253" s="27"/>
      <c r="F253" s="53"/>
    </row>
    <row r="254" spans="1:6" ht="25.5" hidden="1" customHeight="1" x14ac:dyDescent="0.25">
      <c r="A254" s="26"/>
      <c r="B254" s="26"/>
      <c r="C254" s="26"/>
      <c r="D254" s="26"/>
      <c r="E254" s="28"/>
      <c r="F254" s="53"/>
    </row>
    <row r="255" spans="1:6" ht="25.5" hidden="1" customHeight="1" x14ac:dyDescent="0.25">
      <c r="A255" s="26"/>
      <c r="B255" s="26"/>
      <c r="C255" s="26"/>
      <c r="D255" s="26"/>
      <c r="E255" s="27"/>
      <c r="F255" s="53"/>
    </row>
    <row r="256" spans="1:6" ht="25.5" hidden="1" customHeight="1" x14ac:dyDescent="0.25">
      <c r="A256" s="26"/>
      <c r="B256" s="26"/>
      <c r="C256" s="26"/>
      <c r="D256" s="26"/>
      <c r="E256" s="27"/>
      <c r="F256" s="53"/>
    </row>
    <row r="257" spans="1:6" ht="25.5" hidden="1" customHeight="1" x14ac:dyDescent="0.25">
      <c r="A257" s="26"/>
      <c r="B257" s="26"/>
      <c r="C257" s="26"/>
      <c r="D257" s="26"/>
      <c r="E257" s="27"/>
      <c r="F257" s="53"/>
    </row>
    <row r="258" spans="1:6" ht="25.5" hidden="1" customHeight="1" x14ac:dyDescent="0.25">
      <c r="A258" s="26"/>
      <c r="B258" s="26"/>
      <c r="C258" s="26"/>
      <c r="D258" s="26"/>
      <c r="E258" s="27"/>
      <c r="F258" s="53"/>
    </row>
    <row r="259" spans="1:6" ht="25.5" hidden="1" customHeight="1" x14ac:dyDescent="0.25">
      <c r="A259" s="26"/>
      <c r="B259" s="26"/>
      <c r="C259" s="26"/>
      <c r="D259" s="26"/>
      <c r="E259" s="27"/>
      <c r="F259" s="53"/>
    </row>
    <row r="260" spans="1:6" ht="25.5" hidden="1" customHeight="1" x14ac:dyDescent="0.25">
      <c r="A260" s="26"/>
      <c r="B260" s="26"/>
      <c r="C260" s="26"/>
      <c r="D260" s="26"/>
      <c r="E260" s="27"/>
      <c r="F260" s="53"/>
    </row>
    <row r="261" spans="1:6" ht="25.5" hidden="1" customHeight="1" x14ac:dyDescent="0.25">
      <c r="A261" s="26"/>
      <c r="B261" s="26"/>
      <c r="C261" s="26"/>
      <c r="D261" s="26"/>
      <c r="E261" s="27"/>
      <c r="F261" s="53"/>
    </row>
    <row r="262" spans="1:6" ht="25.5" hidden="1" customHeight="1" x14ac:dyDescent="0.25">
      <c r="A262" s="26"/>
      <c r="B262" s="26"/>
      <c r="C262" s="26"/>
      <c r="D262" s="26"/>
      <c r="E262" s="27"/>
      <c r="F262" s="53"/>
    </row>
    <row r="263" spans="1:6" ht="25.5" hidden="1" customHeight="1" x14ac:dyDescent="0.25">
      <c r="A263" s="26"/>
      <c r="B263" s="26"/>
      <c r="C263" s="26"/>
      <c r="D263" s="26"/>
      <c r="E263" s="27"/>
      <c r="F263" s="53"/>
    </row>
    <row r="264" spans="1:6" ht="25.5" hidden="1" customHeight="1" x14ac:dyDescent="0.25">
      <c r="A264" s="26"/>
      <c r="B264" s="26"/>
      <c r="C264" s="26"/>
      <c r="D264" s="26"/>
      <c r="E264" s="28"/>
      <c r="F264" s="53"/>
    </row>
    <row r="265" spans="1:6" ht="25.5" hidden="1" customHeight="1" x14ac:dyDescent="0.25">
      <c r="A265" s="26"/>
      <c r="B265" s="26"/>
      <c r="C265" s="26"/>
      <c r="D265" s="26"/>
      <c r="E265" s="27"/>
      <c r="F265" s="53"/>
    </row>
    <row r="266" spans="1:6" ht="25.5" hidden="1" customHeight="1" x14ac:dyDescent="0.25">
      <c r="A266" s="26"/>
      <c r="B266" s="26"/>
      <c r="C266" s="26"/>
      <c r="D266" s="26"/>
      <c r="E266" s="27"/>
      <c r="F266" s="53"/>
    </row>
    <row r="267" spans="1:6" ht="25.5" hidden="1" customHeight="1" x14ac:dyDescent="0.25">
      <c r="A267" s="26"/>
      <c r="B267" s="26"/>
      <c r="C267" s="26"/>
      <c r="D267" s="26"/>
      <c r="E267" s="27"/>
      <c r="F267" s="53"/>
    </row>
    <row r="268" spans="1:6" ht="25.5" hidden="1" customHeight="1" x14ac:dyDescent="0.25">
      <c r="A268" s="26"/>
      <c r="B268" s="26"/>
      <c r="C268" s="26"/>
      <c r="D268" s="26"/>
      <c r="E268" s="27"/>
      <c r="F268" s="53"/>
    </row>
    <row r="269" spans="1:6" ht="25.5" hidden="1" customHeight="1" x14ac:dyDescent="0.25">
      <c r="A269" s="26"/>
      <c r="B269" s="26"/>
      <c r="C269" s="26"/>
      <c r="D269" s="26"/>
      <c r="E269" s="27"/>
      <c r="F269" s="53"/>
    </row>
    <row r="270" spans="1:6" ht="25.5" hidden="1" customHeight="1" x14ac:dyDescent="0.25">
      <c r="A270" s="26"/>
      <c r="B270" s="26"/>
      <c r="C270" s="26"/>
      <c r="D270" s="26"/>
      <c r="E270" s="27"/>
      <c r="F270" s="53"/>
    </row>
    <row r="271" spans="1:6" ht="25.5" hidden="1" customHeight="1" x14ac:dyDescent="0.25">
      <c r="A271" s="26"/>
      <c r="B271" s="26"/>
      <c r="C271" s="26"/>
      <c r="D271" s="26"/>
      <c r="E271" s="27"/>
      <c r="F271" s="53"/>
    </row>
    <row r="272" spans="1:6" ht="25.5" hidden="1" customHeight="1" x14ac:dyDescent="0.25">
      <c r="A272" s="26"/>
      <c r="B272" s="26"/>
      <c r="C272" s="26"/>
      <c r="D272" s="26"/>
      <c r="E272" s="28"/>
      <c r="F272" s="53"/>
    </row>
    <row r="273" spans="1:6" ht="25.5" hidden="1" customHeight="1" x14ac:dyDescent="0.25">
      <c r="A273" s="26"/>
      <c r="B273" s="26"/>
      <c r="C273" s="26"/>
      <c r="D273" s="26"/>
      <c r="E273" s="27"/>
      <c r="F273" s="53"/>
    </row>
    <row r="274" spans="1:6" ht="25.5" hidden="1" customHeight="1" x14ac:dyDescent="0.25">
      <c r="A274" s="26"/>
      <c r="B274" s="26"/>
      <c r="C274" s="26"/>
      <c r="D274" s="26"/>
      <c r="E274" s="27"/>
      <c r="F274" s="53"/>
    </row>
    <row r="275" spans="1:6" ht="25.5" hidden="1" customHeight="1" x14ac:dyDescent="0.25">
      <c r="A275" s="26"/>
      <c r="B275" s="26"/>
      <c r="C275" s="26"/>
      <c r="D275" s="26"/>
      <c r="E275" s="27"/>
      <c r="F275" s="53"/>
    </row>
    <row r="276" spans="1:6" ht="25.5" hidden="1" customHeight="1" x14ac:dyDescent="0.25">
      <c r="A276" s="26"/>
      <c r="B276" s="26"/>
      <c r="C276" s="26"/>
      <c r="D276" s="26"/>
      <c r="E276" s="27"/>
      <c r="F276" s="53"/>
    </row>
    <row r="277" spans="1:6" ht="25.5" hidden="1" customHeight="1" x14ac:dyDescent="0.25">
      <c r="A277" s="26"/>
      <c r="B277" s="26"/>
      <c r="C277" s="26"/>
      <c r="D277" s="26"/>
      <c r="E277" s="27"/>
      <c r="F277" s="53"/>
    </row>
    <row r="278" spans="1:6" ht="25.5" hidden="1" customHeight="1" x14ac:dyDescent="0.25">
      <c r="A278" s="26"/>
      <c r="B278" s="26"/>
      <c r="C278" s="26"/>
      <c r="D278" s="26"/>
      <c r="E278" s="27"/>
      <c r="F278" s="53"/>
    </row>
    <row r="279" spans="1:6" ht="25.5" hidden="1" customHeight="1" x14ac:dyDescent="0.25">
      <c r="A279" s="26"/>
      <c r="B279" s="26"/>
      <c r="C279" s="26"/>
      <c r="D279" s="26"/>
      <c r="E279" s="27"/>
      <c r="F279" s="53"/>
    </row>
    <row r="280" spans="1:6" ht="25.5" hidden="1" customHeight="1" x14ac:dyDescent="0.25">
      <c r="A280" s="26"/>
      <c r="B280" s="26"/>
      <c r="C280" s="26"/>
      <c r="D280" s="26"/>
      <c r="E280" s="27"/>
      <c r="F280" s="53"/>
    </row>
    <row r="281" spans="1:6" ht="25.5" hidden="1" customHeight="1" x14ac:dyDescent="0.25">
      <c r="A281" s="26"/>
      <c r="B281" s="26"/>
      <c r="C281" s="26"/>
      <c r="D281" s="26"/>
      <c r="E281" s="27"/>
      <c r="F281" s="53"/>
    </row>
    <row r="282" spans="1:6" ht="25.5" hidden="1" customHeight="1" x14ac:dyDescent="0.25">
      <c r="A282" s="26"/>
      <c r="B282" s="26"/>
      <c r="C282" s="26"/>
      <c r="D282" s="26"/>
      <c r="E282" s="28"/>
      <c r="F282" s="53"/>
    </row>
    <row r="283" spans="1:6" ht="25.5" hidden="1" customHeight="1" x14ac:dyDescent="0.25">
      <c r="A283" s="26"/>
      <c r="B283" s="26"/>
      <c r="C283" s="26"/>
      <c r="D283" s="26"/>
      <c r="E283" s="27"/>
      <c r="F283" s="53"/>
    </row>
    <row r="284" spans="1:6" ht="25.5" hidden="1" customHeight="1" x14ac:dyDescent="0.25">
      <c r="A284" s="26"/>
      <c r="B284" s="26"/>
      <c r="C284" s="26"/>
      <c r="D284" s="26"/>
      <c r="E284" s="27"/>
      <c r="F284" s="53"/>
    </row>
    <row r="285" spans="1:6" ht="25.5" hidden="1" customHeight="1" x14ac:dyDescent="0.25">
      <c r="A285" s="26"/>
      <c r="B285" s="26"/>
      <c r="C285" s="26"/>
      <c r="D285" s="26"/>
      <c r="E285" s="27"/>
      <c r="F285" s="53"/>
    </row>
    <row r="286" spans="1:6" ht="25.5" hidden="1" customHeight="1" x14ac:dyDescent="0.25">
      <c r="A286" s="26"/>
      <c r="B286" s="26"/>
      <c r="C286" s="26"/>
      <c r="D286" s="26"/>
      <c r="E286" s="27"/>
      <c r="F286" s="53"/>
    </row>
    <row r="287" spans="1:6" ht="25.5" hidden="1" customHeight="1" x14ac:dyDescent="0.25">
      <c r="A287" s="26"/>
      <c r="B287" s="26"/>
      <c r="C287" s="26"/>
      <c r="D287" s="26"/>
      <c r="E287" s="27"/>
      <c r="F287" s="53"/>
    </row>
    <row r="288" spans="1:6" ht="25.5" hidden="1" customHeight="1" x14ac:dyDescent="0.25">
      <c r="A288" s="26"/>
      <c r="B288" s="26"/>
      <c r="C288" s="26"/>
      <c r="D288" s="26"/>
      <c r="E288" s="28"/>
      <c r="F288" s="53"/>
    </row>
    <row r="289" spans="1:6" ht="25.5" hidden="1" customHeight="1" x14ac:dyDescent="0.25">
      <c r="A289" s="26"/>
      <c r="B289" s="26"/>
      <c r="C289" s="26"/>
      <c r="D289" s="26"/>
      <c r="E289" s="27"/>
      <c r="F289" s="53"/>
    </row>
    <row r="290" spans="1:6" ht="25.5" hidden="1" customHeight="1" x14ac:dyDescent="0.25">
      <c r="A290" s="26"/>
      <c r="B290" s="26"/>
      <c r="C290" s="26"/>
      <c r="D290" s="26"/>
      <c r="E290" s="27"/>
      <c r="F290" s="53"/>
    </row>
    <row r="291" spans="1:6" ht="25.5" hidden="1" customHeight="1" x14ac:dyDescent="0.25">
      <c r="A291" s="26"/>
      <c r="B291" s="26"/>
      <c r="C291" s="26"/>
      <c r="D291" s="26"/>
      <c r="E291" s="27"/>
      <c r="F291" s="53"/>
    </row>
    <row r="292" spans="1:6" ht="25.5" hidden="1" customHeight="1" x14ac:dyDescent="0.25">
      <c r="A292" s="26"/>
      <c r="B292" s="26"/>
      <c r="C292" s="26"/>
      <c r="D292" s="26"/>
      <c r="E292" s="27"/>
      <c r="F292" s="53"/>
    </row>
    <row r="293" spans="1:6" ht="25.5" hidden="1" customHeight="1" x14ac:dyDescent="0.25">
      <c r="A293" s="26"/>
      <c r="B293" s="26"/>
      <c r="C293" s="26"/>
      <c r="D293" s="26"/>
      <c r="E293" s="27"/>
      <c r="F293" s="53"/>
    </row>
    <row r="294" spans="1:6" ht="25.5" hidden="1" customHeight="1" x14ac:dyDescent="0.25">
      <c r="A294" s="26"/>
      <c r="B294" s="26"/>
      <c r="C294" s="26"/>
      <c r="D294" s="26"/>
      <c r="E294" s="27"/>
      <c r="F294" s="53"/>
    </row>
    <row r="295" spans="1:6" ht="25.5" hidden="1" customHeight="1" x14ac:dyDescent="0.25">
      <c r="A295" s="26"/>
      <c r="B295" s="26"/>
      <c r="C295" s="26"/>
      <c r="D295" s="26"/>
      <c r="E295" s="27"/>
      <c r="F295" s="53"/>
    </row>
    <row r="296" spans="1:6" ht="25.5" hidden="1" customHeight="1" x14ac:dyDescent="0.25">
      <c r="A296" s="26"/>
      <c r="B296" s="26"/>
      <c r="C296" s="26"/>
      <c r="D296" s="26"/>
      <c r="E296" s="28"/>
      <c r="F296" s="53"/>
    </row>
    <row r="297" spans="1:6" ht="25.5" hidden="1" customHeight="1" x14ac:dyDescent="0.25">
      <c r="A297" s="26"/>
      <c r="B297" s="26"/>
      <c r="C297" s="26"/>
      <c r="D297" s="26"/>
      <c r="E297" s="27"/>
      <c r="F297" s="53"/>
    </row>
    <row r="298" spans="1:6" ht="25.5" hidden="1" customHeight="1" x14ac:dyDescent="0.25">
      <c r="A298" s="26"/>
      <c r="B298" s="26"/>
      <c r="C298" s="26"/>
      <c r="D298" s="26"/>
      <c r="E298" s="27"/>
      <c r="F298" s="53"/>
    </row>
    <row r="299" spans="1:6" ht="25.5" hidden="1" customHeight="1" x14ac:dyDescent="0.25">
      <c r="A299" s="26"/>
      <c r="B299" s="26"/>
      <c r="C299" s="26"/>
      <c r="D299" s="26"/>
      <c r="E299" s="27"/>
      <c r="F299" s="53"/>
    </row>
    <row r="300" spans="1:6" ht="25.5" hidden="1" customHeight="1" x14ac:dyDescent="0.25">
      <c r="A300" s="26"/>
      <c r="B300" s="26"/>
      <c r="C300" s="26"/>
      <c r="D300" s="26"/>
      <c r="E300" s="27"/>
      <c r="F300" s="53"/>
    </row>
    <row r="301" spans="1:6" ht="25.5" hidden="1" customHeight="1" x14ac:dyDescent="0.25">
      <c r="A301" s="26"/>
      <c r="B301" s="26"/>
      <c r="C301" s="26"/>
      <c r="D301" s="26"/>
      <c r="E301" s="27"/>
      <c r="F301" s="53"/>
    </row>
    <row r="302" spans="1:6" ht="25.5" hidden="1" customHeight="1" x14ac:dyDescent="0.25">
      <c r="A302" s="26"/>
      <c r="B302" s="26"/>
      <c r="C302" s="26"/>
      <c r="D302" s="26"/>
      <c r="E302" s="27"/>
      <c r="F302" s="53"/>
    </row>
    <row r="303" spans="1:6" ht="25.5" hidden="1" customHeight="1" x14ac:dyDescent="0.25">
      <c r="A303" s="26"/>
      <c r="B303" s="26"/>
      <c r="C303" s="26"/>
      <c r="D303" s="26"/>
      <c r="E303" s="27"/>
      <c r="F303" s="53"/>
    </row>
    <row r="304" spans="1:6" ht="25.5" hidden="1" customHeight="1" x14ac:dyDescent="0.25">
      <c r="A304" s="26"/>
      <c r="B304" s="26"/>
      <c r="C304" s="26"/>
      <c r="D304" s="26"/>
      <c r="E304" s="27"/>
      <c r="F304" s="53"/>
    </row>
    <row r="305" spans="1:6" ht="25.5" hidden="1" customHeight="1" x14ac:dyDescent="0.25">
      <c r="A305" s="26"/>
      <c r="B305" s="26"/>
      <c r="C305" s="26"/>
      <c r="D305" s="26"/>
      <c r="E305" s="27"/>
      <c r="F305" s="53"/>
    </row>
    <row r="306" spans="1:6" ht="25.5" hidden="1" customHeight="1" x14ac:dyDescent="0.25">
      <c r="A306" s="26"/>
      <c r="B306" s="26"/>
      <c r="C306" s="26"/>
      <c r="D306" s="26"/>
      <c r="E306" s="27"/>
      <c r="F306" s="53"/>
    </row>
    <row r="307" spans="1:6" ht="25.5" hidden="1" customHeight="1" x14ac:dyDescent="0.25">
      <c r="A307" s="26"/>
      <c r="B307" s="26"/>
      <c r="C307" s="26"/>
      <c r="D307" s="26"/>
      <c r="E307" s="28"/>
      <c r="F307" s="53"/>
    </row>
    <row r="308" spans="1:6" ht="25.5" hidden="1" customHeight="1" x14ac:dyDescent="0.25">
      <c r="A308" s="26"/>
      <c r="B308" s="26"/>
      <c r="C308" s="26"/>
      <c r="D308" s="26"/>
      <c r="E308" s="27"/>
      <c r="F308" s="53"/>
    </row>
    <row r="309" spans="1:6" ht="25.5" hidden="1" customHeight="1" x14ac:dyDescent="0.25">
      <c r="A309" s="26"/>
      <c r="B309" s="26"/>
      <c r="C309" s="26"/>
      <c r="D309" s="26"/>
      <c r="E309" s="27"/>
      <c r="F309" s="53"/>
    </row>
    <row r="310" spans="1:6" ht="25.5" hidden="1" customHeight="1" x14ac:dyDescent="0.25">
      <c r="A310" s="26"/>
      <c r="B310" s="26"/>
      <c r="C310" s="26"/>
      <c r="D310" s="26"/>
      <c r="E310" s="27"/>
      <c r="F310" s="53"/>
    </row>
    <row r="311" spans="1:6" ht="25.5" hidden="1" customHeight="1" x14ac:dyDescent="0.25">
      <c r="A311" s="26"/>
      <c r="B311" s="26"/>
      <c r="C311" s="26"/>
      <c r="D311" s="26"/>
      <c r="E311" s="27"/>
      <c r="F311" s="53"/>
    </row>
    <row r="312" spans="1:6" ht="25.5" hidden="1" customHeight="1" x14ac:dyDescent="0.25">
      <c r="A312" s="26"/>
      <c r="B312" s="26"/>
      <c r="C312" s="26"/>
      <c r="D312" s="26"/>
      <c r="E312" s="27"/>
      <c r="F312" s="53"/>
    </row>
    <row r="313" spans="1:6" ht="25.5" hidden="1" customHeight="1" x14ac:dyDescent="0.25">
      <c r="A313" s="26"/>
      <c r="B313" s="26"/>
      <c r="C313" s="26"/>
      <c r="D313" s="26"/>
      <c r="E313" s="28"/>
      <c r="F313" s="53"/>
    </row>
    <row r="314" spans="1:6" ht="25.5" hidden="1" customHeight="1" x14ac:dyDescent="0.25">
      <c r="A314" s="26"/>
      <c r="B314" s="26"/>
      <c r="C314" s="26"/>
      <c r="D314" s="26"/>
      <c r="E314" s="27"/>
      <c r="F314" s="53"/>
    </row>
    <row r="315" spans="1:6" ht="25.5" hidden="1" customHeight="1" x14ac:dyDescent="0.25">
      <c r="A315" s="26"/>
      <c r="B315" s="26"/>
      <c r="C315" s="26"/>
      <c r="D315" s="26"/>
      <c r="E315" s="27"/>
      <c r="F315" s="53"/>
    </row>
    <row r="316" spans="1:6" ht="25.5" hidden="1" customHeight="1" x14ac:dyDescent="0.25">
      <c r="A316" s="26"/>
      <c r="B316" s="26"/>
      <c r="C316" s="26"/>
      <c r="D316" s="26"/>
      <c r="E316" s="27"/>
      <c r="F316" s="53"/>
    </row>
    <row r="317" spans="1:6" ht="25.5" hidden="1" customHeight="1" x14ac:dyDescent="0.25">
      <c r="A317" s="26"/>
      <c r="B317" s="26"/>
      <c r="C317" s="26"/>
      <c r="D317" s="26"/>
      <c r="E317" s="27"/>
      <c r="F317" s="53"/>
    </row>
    <row r="318" spans="1:6" ht="25.5" hidden="1" customHeight="1" x14ac:dyDescent="0.25">
      <c r="A318" s="26"/>
      <c r="B318" s="26"/>
      <c r="C318" s="26"/>
      <c r="D318" s="26"/>
      <c r="E318" s="27"/>
      <c r="F318" s="53"/>
    </row>
    <row r="319" spans="1:6" ht="25.5" hidden="1" customHeight="1" x14ac:dyDescent="0.25">
      <c r="A319" s="26"/>
      <c r="B319" s="26"/>
      <c r="C319" s="26"/>
      <c r="D319" s="26"/>
      <c r="E319" s="27"/>
      <c r="F319" s="53"/>
    </row>
    <row r="320" spans="1:6" ht="25.5" hidden="1" customHeight="1" x14ac:dyDescent="0.25">
      <c r="A320" s="26"/>
      <c r="B320" s="26"/>
      <c r="C320" s="26"/>
      <c r="D320" s="26"/>
      <c r="E320" s="27"/>
      <c r="F320" s="53"/>
    </row>
    <row r="321" spans="1:6" ht="25.5" hidden="1" customHeight="1" x14ac:dyDescent="0.25">
      <c r="A321" s="26"/>
      <c r="B321" s="26"/>
      <c r="C321" s="26"/>
      <c r="D321" s="26"/>
      <c r="E321" s="28"/>
      <c r="F321" s="53"/>
    </row>
    <row r="322" spans="1:6" ht="25.5" hidden="1" customHeight="1" x14ac:dyDescent="0.25">
      <c r="A322" s="26"/>
      <c r="B322" s="26"/>
      <c r="C322" s="26"/>
      <c r="D322" s="26"/>
      <c r="E322" s="27"/>
      <c r="F322" s="53"/>
    </row>
    <row r="323" spans="1:6" ht="25.5" hidden="1" customHeight="1" x14ac:dyDescent="0.25">
      <c r="A323" s="26"/>
      <c r="B323" s="26"/>
      <c r="C323" s="26"/>
      <c r="D323" s="26"/>
      <c r="E323" s="27"/>
      <c r="F323" s="53"/>
    </row>
    <row r="324" spans="1:6" ht="25.5" hidden="1" customHeight="1" x14ac:dyDescent="0.25">
      <c r="A324" s="26"/>
      <c r="B324" s="26"/>
      <c r="C324" s="26"/>
      <c r="D324" s="26"/>
      <c r="E324" s="27"/>
      <c r="F324" s="53"/>
    </row>
    <row r="325" spans="1:6" ht="25.5" hidden="1" customHeight="1" x14ac:dyDescent="0.25">
      <c r="A325" s="26"/>
      <c r="B325" s="26"/>
      <c r="C325" s="26"/>
      <c r="D325" s="26"/>
      <c r="E325" s="27"/>
      <c r="F325" s="53"/>
    </row>
    <row r="326" spans="1:6" ht="25.5" hidden="1" customHeight="1" x14ac:dyDescent="0.25">
      <c r="A326" s="26"/>
      <c r="B326" s="26"/>
      <c r="C326" s="26"/>
      <c r="D326" s="26"/>
      <c r="E326" s="27"/>
      <c r="F326" s="53"/>
    </row>
    <row r="327" spans="1:6" ht="25.5" hidden="1" customHeight="1" x14ac:dyDescent="0.25">
      <c r="A327" s="26"/>
      <c r="B327" s="26"/>
      <c r="C327" s="26"/>
      <c r="D327" s="26"/>
      <c r="E327" s="27"/>
      <c r="F327" s="53"/>
    </row>
    <row r="328" spans="1:6" ht="25.5" hidden="1" customHeight="1" x14ac:dyDescent="0.25">
      <c r="A328" s="26"/>
      <c r="B328" s="26"/>
      <c r="C328" s="26"/>
      <c r="D328" s="26"/>
      <c r="E328" s="27"/>
      <c r="F328" s="53"/>
    </row>
    <row r="329" spans="1:6" ht="25.5" hidden="1" customHeight="1" x14ac:dyDescent="0.25">
      <c r="A329" s="26"/>
      <c r="B329" s="26"/>
      <c r="C329" s="26"/>
      <c r="D329" s="26"/>
      <c r="E329" s="27"/>
      <c r="F329" s="53"/>
    </row>
    <row r="330" spans="1:6" ht="25.5" hidden="1" customHeight="1" x14ac:dyDescent="0.25">
      <c r="A330" s="26"/>
      <c r="B330" s="26"/>
      <c r="C330" s="26"/>
      <c r="D330" s="26"/>
      <c r="E330" s="28"/>
      <c r="F330" s="53"/>
    </row>
    <row r="331" spans="1:6" ht="25.5" hidden="1" customHeight="1" x14ac:dyDescent="0.25">
      <c r="A331" s="26"/>
      <c r="B331" s="26"/>
      <c r="C331" s="26"/>
      <c r="D331" s="26"/>
      <c r="E331" s="27"/>
      <c r="F331" s="53"/>
    </row>
    <row r="332" spans="1:6" ht="25.5" hidden="1" customHeight="1" x14ac:dyDescent="0.25">
      <c r="A332" s="26"/>
      <c r="B332" s="26"/>
      <c r="C332" s="26"/>
      <c r="D332" s="26"/>
      <c r="E332" s="27"/>
      <c r="F332" s="53"/>
    </row>
    <row r="333" spans="1:6" ht="25.5" hidden="1" customHeight="1" x14ac:dyDescent="0.25">
      <c r="A333" s="26"/>
      <c r="B333" s="26"/>
      <c r="C333" s="26"/>
      <c r="D333" s="26"/>
      <c r="E333" s="28"/>
      <c r="F333" s="53"/>
    </row>
    <row r="334" spans="1:6" ht="25.5" hidden="1" customHeight="1" x14ac:dyDescent="0.25">
      <c r="A334" s="26"/>
      <c r="B334" s="26"/>
      <c r="C334" s="26"/>
      <c r="D334" s="26"/>
      <c r="E334" s="27"/>
      <c r="F334" s="53"/>
    </row>
    <row r="335" spans="1:6" ht="25.5" hidden="1" customHeight="1" x14ac:dyDescent="0.25">
      <c r="A335" s="26"/>
      <c r="B335" s="26"/>
      <c r="C335" s="26"/>
      <c r="D335" s="26"/>
      <c r="E335" s="27"/>
      <c r="F335" s="53"/>
    </row>
    <row r="336" spans="1:6" ht="25.5" hidden="1" customHeight="1" x14ac:dyDescent="0.25">
      <c r="A336" s="26"/>
      <c r="B336" s="26"/>
      <c r="C336" s="26"/>
      <c r="D336" s="26"/>
      <c r="E336" s="27"/>
      <c r="F336" s="53"/>
    </row>
    <row r="337" spans="1:6" ht="25.5" hidden="1" customHeight="1" x14ac:dyDescent="0.25">
      <c r="A337" s="26"/>
      <c r="B337" s="26"/>
      <c r="C337" s="26"/>
      <c r="D337" s="26"/>
      <c r="E337" s="27"/>
      <c r="F337" s="53"/>
    </row>
    <row r="338" spans="1:6" ht="25.5" hidden="1" customHeight="1" x14ac:dyDescent="0.25">
      <c r="A338" s="26"/>
      <c r="B338" s="26"/>
      <c r="C338" s="26"/>
      <c r="D338" s="26"/>
      <c r="E338" s="27"/>
      <c r="F338" s="53"/>
    </row>
    <row r="339" spans="1:6" ht="25.5" hidden="1" customHeight="1" x14ac:dyDescent="0.25">
      <c r="A339" s="26"/>
      <c r="B339" s="26"/>
      <c r="C339" s="26"/>
      <c r="D339" s="26"/>
      <c r="E339" s="27"/>
      <c r="F339" s="53"/>
    </row>
    <row r="340" spans="1:6" ht="25.5" hidden="1" customHeight="1" x14ac:dyDescent="0.25">
      <c r="A340" s="26"/>
      <c r="B340" s="26"/>
      <c r="C340" s="26"/>
      <c r="D340" s="26"/>
      <c r="E340" s="28"/>
      <c r="F340" s="53"/>
    </row>
    <row r="341" spans="1:6" ht="25.5" hidden="1" customHeight="1" x14ac:dyDescent="0.25">
      <c r="A341" s="26"/>
      <c r="B341" s="26"/>
      <c r="C341" s="26"/>
      <c r="D341" s="26"/>
      <c r="E341" s="27"/>
      <c r="F341" s="53"/>
    </row>
    <row r="342" spans="1:6" ht="25.5" hidden="1" customHeight="1" x14ac:dyDescent="0.25">
      <c r="A342" s="26"/>
      <c r="B342" s="26"/>
      <c r="C342" s="26"/>
      <c r="D342" s="26"/>
      <c r="E342" s="27"/>
      <c r="F342" s="53"/>
    </row>
    <row r="343" spans="1:6" ht="25.5" hidden="1" customHeight="1" x14ac:dyDescent="0.25">
      <c r="A343" s="26"/>
      <c r="B343" s="26"/>
      <c r="C343" s="26"/>
      <c r="D343" s="26"/>
      <c r="E343" s="27"/>
      <c r="F343" s="53"/>
    </row>
    <row r="344" spans="1:6" ht="25.5" hidden="1" customHeight="1" x14ac:dyDescent="0.25">
      <c r="A344" s="26"/>
      <c r="B344" s="26"/>
      <c r="C344" s="26"/>
      <c r="D344" s="26"/>
      <c r="E344" s="28"/>
      <c r="F344" s="53"/>
    </row>
    <row r="345" spans="1:6" ht="25.5" hidden="1" customHeight="1" x14ac:dyDescent="0.25">
      <c r="A345" s="26"/>
      <c r="B345" s="26"/>
      <c r="C345" s="26"/>
      <c r="D345" s="26"/>
      <c r="E345" s="28"/>
      <c r="F345" s="53"/>
    </row>
    <row r="346" spans="1:6" ht="25.5" hidden="1" customHeight="1" x14ac:dyDescent="0.25">
      <c r="A346" s="26"/>
      <c r="B346" s="26"/>
      <c r="C346" s="26"/>
      <c r="D346" s="26"/>
      <c r="E346" s="27"/>
      <c r="F346" s="53"/>
    </row>
    <row r="347" spans="1:6" ht="25.5" hidden="1" customHeight="1" x14ac:dyDescent="0.25">
      <c r="A347" s="26"/>
      <c r="B347" s="26"/>
      <c r="C347" s="26"/>
      <c r="D347" s="26"/>
      <c r="E347" s="27"/>
      <c r="F347" s="53"/>
    </row>
    <row r="348" spans="1:6" ht="25.5" hidden="1" customHeight="1" x14ac:dyDescent="0.25">
      <c r="A348" s="26"/>
      <c r="B348" s="26"/>
      <c r="C348" s="26"/>
      <c r="D348" s="26"/>
      <c r="E348" s="27"/>
      <c r="F348" s="53"/>
    </row>
    <row r="349" spans="1:6" ht="25.5" hidden="1" customHeight="1" x14ac:dyDescent="0.25">
      <c r="A349" s="26"/>
      <c r="B349" s="26"/>
      <c r="C349" s="26"/>
      <c r="D349" s="26"/>
      <c r="E349" s="27"/>
      <c r="F349" s="53"/>
    </row>
    <row r="350" spans="1:6" ht="25.5" hidden="1" customHeight="1" x14ac:dyDescent="0.25">
      <c r="A350" s="26"/>
      <c r="B350" s="26"/>
      <c r="C350" s="26"/>
      <c r="D350" s="26"/>
      <c r="E350" s="27"/>
      <c r="F350" s="53"/>
    </row>
    <row r="351" spans="1:6" ht="25.5" hidden="1" customHeight="1" x14ac:dyDescent="0.25">
      <c r="A351" s="26"/>
      <c r="B351" s="26"/>
      <c r="C351" s="26"/>
      <c r="D351" s="26"/>
      <c r="E351" s="27"/>
      <c r="F351" s="53"/>
    </row>
    <row r="352" spans="1:6" ht="25.5" hidden="1" customHeight="1" x14ac:dyDescent="0.25">
      <c r="A352" s="26"/>
      <c r="B352" s="26"/>
      <c r="C352" s="26"/>
      <c r="D352" s="26"/>
      <c r="E352" s="28"/>
      <c r="F352" s="53"/>
    </row>
    <row r="353" spans="1:6" ht="25.5" hidden="1" customHeight="1" x14ac:dyDescent="0.25">
      <c r="A353" s="26"/>
      <c r="B353" s="26"/>
      <c r="C353" s="26"/>
      <c r="D353" s="26"/>
      <c r="E353" s="27"/>
      <c r="F353" s="53"/>
    </row>
    <row r="354" spans="1:6" ht="25.5" hidden="1" customHeight="1" x14ac:dyDescent="0.25">
      <c r="A354" s="26"/>
      <c r="B354" s="26"/>
      <c r="C354" s="26"/>
      <c r="D354" s="26"/>
      <c r="E354" s="27"/>
      <c r="F354" s="53"/>
    </row>
    <row r="355" spans="1:6" ht="25.5" hidden="1" customHeight="1" x14ac:dyDescent="0.25">
      <c r="A355" s="26"/>
      <c r="B355" s="26"/>
      <c r="C355" s="26"/>
      <c r="D355" s="26"/>
      <c r="E355" s="27"/>
      <c r="F355" s="53"/>
    </row>
    <row r="356" spans="1:6" ht="25.5" hidden="1" customHeight="1" x14ac:dyDescent="0.25">
      <c r="A356" s="26"/>
      <c r="B356" s="26"/>
      <c r="C356" s="26"/>
      <c r="D356" s="26"/>
      <c r="E356" s="27"/>
      <c r="F356" s="53"/>
    </row>
    <row r="357" spans="1:6" ht="25.5" hidden="1" customHeight="1" x14ac:dyDescent="0.25">
      <c r="A357" s="26"/>
      <c r="B357" s="26"/>
      <c r="C357" s="26"/>
      <c r="D357" s="26"/>
      <c r="E357" s="28"/>
      <c r="F357" s="53"/>
    </row>
    <row r="358" spans="1:6" ht="25.5" hidden="1" customHeight="1" x14ac:dyDescent="0.25">
      <c r="A358" s="26"/>
      <c r="B358" s="26"/>
      <c r="C358" s="26"/>
      <c r="D358" s="26"/>
      <c r="E358" s="27"/>
      <c r="F358" s="53"/>
    </row>
    <row r="359" spans="1:6" ht="25.5" hidden="1" customHeight="1" x14ac:dyDescent="0.25">
      <c r="A359" s="26"/>
      <c r="B359" s="26"/>
      <c r="C359" s="26"/>
      <c r="D359" s="26"/>
      <c r="E359" s="27"/>
      <c r="F359" s="53"/>
    </row>
    <row r="360" spans="1:6" ht="25.5" hidden="1" customHeight="1" x14ac:dyDescent="0.25">
      <c r="A360" s="26"/>
      <c r="B360" s="26"/>
      <c r="C360" s="26"/>
      <c r="D360" s="26"/>
      <c r="E360" s="28"/>
      <c r="F360" s="53"/>
    </row>
    <row r="361" spans="1:6" ht="25.5" hidden="1" customHeight="1" x14ac:dyDescent="0.25">
      <c r="A361" s="26"/>
      <c r="B361" s="26"/>
      <c r="C361" s="26"/>
      <c r="D361" s="26"/>
      <c r="E361" s="27"/>
      <c r="F361" s="53"/>
    </row>
    <row r="362" spans="1:6" ht="25.5" hidden="1" customHeight="1" x14ac:dyDescent="0.25">
      <c r="A362" s="26"/>
      <c r="B362" s="26"/>
      <c r="C362" s="26"/>
      <c r="D362" s="26"/>
      <c r="E362" s="27"/>
      <c r="F362" s="53"/>
    </row>
    <row r="363" spans="1:6" ht="25.5" hidden="1" customHeight="1" x14ac:dyDescent="0.25">
      <c r="A363" s="26"/>
      <c r="B363" s="26"/>
      <c r="C363" s="26"/>
      <c r="D363" s="26"/>
      <c r="E363" s="27"/>
      <c r="F363" s="53"/>
    </row>
    <row r="364" spans="1:6" ht="25.5" hidden="1" customHeight="1" x14ac:dyDescent="0.25">
      <c r="A364" s="26"/>
      <c r="B364" s="26"/>
      <c r="C364" s="26"/>
      <c r="D364" s="26"/>
      <c r="E364" s="27"/>
      <c r="F364" s="53"/>
    </row>
    <row r="365" spans="1:6" ht="25.5" hidden="1" customHeight="1" x14ac:dyDescent="0.25">
      <c r="A365" s="26"/>
      <c r="B365" s="26"/>
      <c r="C365" s="26"/>
      <c r="D365" s="26"/>
      <c r="E365" s="27"/>
      <c r="F365" s="53"/>
    </row>
    <row r="366" spans="1:6" ht="25.5" hidden="1" customHeight="1" x14ac:dyDescent="0.25">
      <c r="A366" s="26"/>
      <c r="B366" s="26"/>
      <c r="C366" s="26"/>
      <c r="D366" s="26"/>
      <c r="E366" s="27"/>
      <c r="F366" s="53"/>
    </row>
    <row r="367" spans="1:6" ht="25.5" hidden="1" customHeight="1" x14ac:dyDescent="0.25">
      <c r="A367" s="26"/>
      <c r="B367" s="26"/>
      <c r="C367" s="26"/>
      <c r="D367" s="26"/>
      <c r="E367" s="28"/>
      <c r="F367" s="53"/>
    </row>
    <row r="368" spans="1:6" ht="25.5" hidden="1" customHeight="1" x14ac:dyDescent="0.25">
      <c r="A368" s="26"/>
      <c r="B368" s="26"/>
      <c r="C368" s="26"/>
      <c r="D368" s="26"/>
      <c r="E368" s="27"/>
      <c r="F368" s="53"/>
    </row>
    <row r="369" spans="1:6" ht="25.5" hidden="1" customHeight="1" x14ac:dyDescent="0.25">
      <c r="A369" s="26"/>
      <c r="B369" s="26"/>
      <c r="C369" s="26"/>
      <c r="D369" s="26"/>
      <c r="E369" s="28"/>
      <c r="F369" s="53"/>
    </row>
    <row r="370" spans="1:6" ht="25.5" hidden="1" customHeight="1" x14ac:dyDescent="0.25">
      <c r="A370" s="26"/>
      <c r="B370" s="26"/>
      <c r="C370" s="26"/>
      <c r="D370" s="26"/>
      <c r="E370" s="27"/>
      <c r="F370" s="53"/>
    </row>
    <row r="371" spans="1:6" ht="25.5" hidden="1" customHeight="1" x14ac:dyDescent="0.25">
      <c r="A371" s="26"/>
      <c r="B371" s="26"/>
      <c r="C371" s="26"/>
      <c r="D371" s="26"/>
      <c r="E371" s="27"/>
      <c r="F371" s="53"/>
    </row>
    <row r="372" spans="1:6" ht="25.5" hidden="1" customHeight="1" x14ac:dyDescent="0.25">
      <c r="A372" s="26"/>
      <c r="B372" s="26"/>
      <c r="C372" s="26"/>
      <c r="D372" s="26"/>
      <c r="E372" s="27"/>
      <c r="F372" s="53"/>
    </row>
    <row r="373" spans="1:6" ht="25.5" hidden="1" customHeight="1" x14ac:dyDescent="0.25">
      <c r="A373" s="26"/>
      <c r="B373" s="26"/>
      <c r="C373" s="26"/>
      <c r="D373" s="26"/>
      <c r="E373" s="27"/>
      <c r="F373" s="53"/>
    </row>
    <row r="374" spans="1:6" ht="25.5" hidden="1" customHeight="1" x14ac:dyDescent="0.25">
      <c r="A374" s="26"/>
      <c r="B374" s="26"/>
      <c r="C374" s="26"/>
      <c r="D374" s="26"/>
      <c r="E374" s="27"/>
      <c r="F374" s="53"/>
    </row>
    <row r="375" spans="1:6" ht="25.5" hidden="1" customHeight="1" x14ac:dyDescent="0.25">
      <c r="A375" s="26"/>
      <c r="B375" s="26"/>
      <c r="C375" s="26"/>
      <c r="D375" s="26"/>
      <c r="E375" s="27"/>
      <c r="F375" s="53"/>
    </row>
    <row r="376" spans="1:6" ht="25.5" hidden="1" customHeight="1" x14ac:dyDescent="0.25">
      <c r="A376" s="26"/>
      <c r="B376" s="26"/>
      <c r="C376" s="26"/>
      <c r="D376" s="26"/>
      <c r="E376" s="27"/>
      <c r="F376" s="53"/>
    </row>
    <row r="377" spans="1:6" ht="25.5" hidden="1" customHeight="1" x14ac:dyDescent="0.25">
      <c r="A377" s="26"/>
      <c r="B377" s="26"/>
      <c r="C377" s="26"/>
      <c r="D377" s="26"/>
      <c r="E377" s="27"/>
      <c r="F377" s="53"/>
    </row>
    <row r="378" spans="1:6" ht="25.5" hidden="1" customHeight="1" x14ac:dyDescent="0.25">
      <c r="A378" s="26"/>
      <c r="B378" s="26"/>
      <c r="C378" s="26"/>
      <c r="D378" s="26"/>
      <c r="E378" s="28"/>
      <c r="F378" s="53"/>
    </row>
    <row r="379" spans="1:6" ht="25.5" hidden="1" customHeight="1" x14ac:dyDescent="0.25">
      <c r="A379" s="26"/>
      <c r="B379" s="26"/>
      <c r="C379" s="26"/>
      <c r="D379" s="26"/>
      <c r="E379" s="27"/>
      <c r="F379" s="53"/>
    </row>
    <row r="380" spans="1:6" ht="25.5" hidden="1" customHeight="1" x14ac:dyDescent="0.25">
      <c r="A380" s="26"/>
      <c r="B380" s="26"/>
      <c r="C380" s="26"/>
      <c r="D380" s="26"/>
      <c r="E380" s="27"/>
      <c r="F380" s="53"/>
    </row>
    <row r="381" spans="1:6" ht="25.5" hidden="1" customHeight="1" x14ac:dyDescent="0.25">
      <c r="A381" s="26"/>
      <c r="B381" s="26"/>
      <c r="C381" s="26"/>
      <c r="D381" s="26"/>
      <c r="E381" s="27"/>
      <c r="F381" s="53"/>
    </row>
    <row r="382" spans="1:6" ht="25.5" hidden="1" customHeight="1" x14ac:dyDescent="0.25">
      <c r="A382" s="26"/>
      <c r="B382" s="26"/>
      <c r="C382" s="26"/>
      <c r="D382" s="26"/>
      <c r="E382" s="27"/>
      <c r="F382" s="53"/>
    </row>
    <row r="383" spans="1:6" ht="25.5" hidden="1" customHeight="1" x14ac:dyDescent="0.25">
      <c r="A383" s="26"/>
      <c r="B383" s="26"/>
      <c r="C383" s="26"/>
      <c r="D383" s="26"/>
      <c r="E383" s="27"/>
      <c r="F383" s="53"/>
    </row>
    <row r="384" spans="1:6" ht="25.5" hidden="1" customHeight="1" x14ac:dyDescent="0.25">
      <c r="A384" s="26"/>
      <c r="B384" s="26"/>
      <c r="C384" s="26"/>
      <c r="D384" s="26"/>
      <c r="E384" s="27"/>
      <c r="F384" s="53"/>
    </row>
    <row r="385" spans="1:6" ht="25.5" hidden="1" customHeight="1" x14ac:dyDescent="0.25">
      <c r="A385" s="26"/>
      <c r="B385" s="26"/>
      <c r="C385" s="26"/>
      <c r="D385" s="26"/>
      <c r="E385" s="27"/>
      <c r="F385" s="53"/>
    </row>
    <row r="386" spans="1:6" ht="25.5" hidden="1" customHeight="1" x14ac:dyDescent="0.25">
      <c r="A386" s="26"/>
      <c r="B386" s="26"/>
      <c r="C386" s="26"/>
      <c r="D386" s="26"/>
      <c r="E386" s="27"/>
      <c r="F386" s="53"/>
    </row>
    <row r="387" spans="1:6" ht="25.5" hidden="1" customHeight="1" x14ac:dyDescent="0.25">
      <c r="A387" s="26"/>
      <c r="B387" s="26"/>
      <c r="C387" s="26"/>
      <c r="D387" s="26"/>
      <c r="E387" s="27"/>
      <c r="F387" s="53"/>
    </row>
    <row r="388" spans="1:6" ht="25.5" hidden="1" customHeight="1" x14ac:dyDescent="0.25">
      <c r="A388" s="26"/>
      <c r="B388" s="26"/>
      <c r="C388" s="26"/>
      <c r="D388" s="26"/>
      <c r="E388" s="28"/>
      <c r="F388" s="53"/>
    </row>
    <row r="389" spans="1:6" ht="25.5" hidden="1" customHeight="1" x14ac:dyDescent="0.25">
      <c r="A389" s="26"/>
      <c r="B389" s="26"/>
      <c r="C389" s="26"/>
      <c r="D389" s="26"/>
      <c r="E389" s="27"/>
      <c r="F389" s="53"/>
    </row>
    <row r="390" spans="1:6" ht="25.5" hidden="1" customHeight="1" x14ac:dyDescent="0.25">
      <c r="A390" s="26"/>
      <c r="B390" s="26"/>
      <c r="C390" s="26"/>
      <c r="D390" s="26"/>
      <c r="E390" s="27"/>
      <c r="F390" s="53"/>
    </row>
    <row r="391" spans="1:6" ht="25.5" hidden="1" customHeight="1" x14ac:dyDescent="0.25">
      <c r="A391" s="26"/>
      <c r="B391" s="26"/>
      <c r="C391" s="26"/>
      <c r="D391" s="26"/>
      <c r="E391" s="27"/>
      <c r="F391" s="53"/>
    </row>
    <row r="392" spans="1:6" ht="25.5" hidden="1" customHeight="1" x14ac:dyDescent="0.25">
      <c r="A392" s="26"/>
      <c r="B392" s="26"/>
      <c r="C392" s="26"/>
      <c r="D392" s="26"/>
      <c r="E392" s="27"/>
      <c r="F392" s="53"/>
    </row>
    <row r="393" spans="1:6" ht="25.5" hidden="1" customHeight="1" x14ac:dyDescent="0.25">
      <c r="A393" s="26"/>
      <c r="B393" s="26"/>
      <c r="C393" s="26"/>
      <c r="D393" s="26"/>
      <c r="E393" s="28"/>
      <c r="F393" s="53"/>
    </row>
    <row r="394" spans="1:6" ht="25.5" hidden="1" customHeight="1" x14ac:dyDescent="0.25">
      <c r="A394" s="26"/>
      <c r="B394" s="26"/>
      <c r="C394" s="26"/>
      <c r="D394" s="26"/>
      <c r="E394" s="27"/>
      <c r="F394" s="53"/>
    </row>
    <row r="395" spans="1:6" ht="25.5" hidden="1" customHeight="1" x14ac:dyDescent="0.25">
      <c r="A395" s="26"/>
      <c r="B395" s="26"/>
      <c r="C395" s="26"/>
      <c r="D395" s="26"/>
      <c r="E395" s="27"/>
      <c r="F395" s="53"/>
    </row>
    <row r="396" spans="1:6" ht="25.5" hidden="1" customHeight="1" x14ac:dyDescent="0.25">
      <c r="A396" s="26"/>
      <c r="B396" s="26"/>
      <c r="C396" s="26"/>
      <c r="D396" s="26"/>
      <c r="E396" s="27"/>
      <c r="F396" s="53"/>
    </row>
    <row r="397" spans="1:6" ht="25.5" hidden="1" customHeight="1" x14ac:dyDescent="0.25">
      <c r="A397" s="26"/>
      <c r="B397" s="26"/>
      <c r="C397" s="26"/>
      <c r="D397" s="26"/>
      <c r="E397" s="27"/>
      <c r="F397" s="53"/>
    </row>
    <row r="398" spans="1:6" ht="25.5" hidden="1" customHeight="1" x14ac:dyDescent="0.25">
      <c r="A398" s="26"/>
      <c r="B398" s="26"/>
      <c r="C398" s="26"/>
      <c r="D398" s="26"/>
      <c r="E398" s="27"/>
      <c r="F398" s="53"/>
    </row>
    <row r="399" spans="1:6" ht="25.5" hidden="1" customHeight="1" x14ac:dyDescent="0.25">
      <c r="A399" s="26"/>
      <c r="B399" s="26"/>
      <c r="C399" s="26"/>
      <c r="D399" s="26"/>
      <c r="E399" s="27"/>
      <c r="F399" s="53"/>
    </row>
    <row r="400" spans="1:6" ht="25.5" hidden="1" customHeight="1" x14ac:dyDescent="0.25">
      <c r="A400" s="26"/>
      <c r="B400" s="26"/>
      <c r="C400" s="26"/>
      <c r="D400" s="26"/>
      <c r="E400" s="27"/>
      <c r="F400" s="53"/>
    </row>
    <row r="401" spans="1:6" ht="25.5" hidden="1" customHeight="1" x14ac:dyDescent="0.25">
      <c r="A401" s="26"/>
      <c r="B401" s="26"/>
      <c r="C401" s="26"/>
      <c r="D401" s="26"/>
      <c r="E401" s="27"/>
      <c r="F401" s="53"/>
    </row>
    <row r="402" spans="1:6" ht="25.5" hidden="1" customHeight="1" x14ac:dyDescent="0.25">
      <c r="A402" s="26"/>
      <c r="B402" s="26"/>
      <c r="C402" s="26"/>
      <c r="D402" s="26"/>
      <c r="E402" s="27"/>
      <c r="F402" s="53"/>
    </row>
    <row r="403" spans="1:6" ht="25.5" hidden="1" customHeight="1" x14ac:dyDescent="0.25">
      <c r="A403" s="26"/>
      <c r="B403" s="26"/>
      <c r="C403" s="26"/>
      <c r="D403" s="26"/>
      <c r="E403" s="28"/>
      <c r="F403" s="53"/>
    </row>
    <row r="404" spans="1:6" ht="25.5" hidden="1" customHeight="1" x14ac:dyDescent="0.25">
      <c r="A404" s="26"/>
      <c r="B404" s="26"/>
      <c r="C404" s="26"/>
      <c r="D404" s="26"/>
      <c r="E404" s="28"/>
      <c r="F404" s="53"/>
    </row>
    <row r="405" spans="1:6" ht="25.5" hidden="1" customHeight="1" x14ac:dyDescent="0.25">
      <c r="A405" s="26"/>
      <c r="B405" s="26"/>
      <c r="C405" s="26"/>
      <c r="D405" s="26"/>
      <c r="E405" s="27"/>
      <c r="F405" s="53"/>
    </row>
    <row r="406" spans="1:6" ht="25.5" hidden="1" customHeight="1" x14ac:dyDescent="0.25">
      <c r="A406" s="26"/>
      <c r="B406" s="26"/>
      <c r="C406" s="26"/>
      <c r="D406" s="26"/>
      <c r="E406" s="27"/>
      <c r="F406" s="53"/>
    </row>
    <row r="407" spans="1:6" ht="25.5" hidden="1" customHeight="1" x14ac:dyDescent="0.25">
      <c r="A407" s="26"/>
      <c r="B407" s="26"/>
      <c r="C407" s="26"/>
      <c r="D407" s="26"/>
      <c r="E407" s="27"/>
      <c r="F407" s="53"/>
    </row>
    <row r="408" spans="1:6" ht="25.5" hidden="1" customHeight="1" x14ac:dyDescent="0.25">
      <c r="A408" s="26"/>
      <c r="B408" s="26"/>
      <c r="C408" s="26"/>
      <c r="D408" s="26"/>
      <c r="E408" s="27"/>
      <c r="F408" s="53"/>
    </row>
    <row r="409" spans="1:6" ht="25.5" hidden="1" customHeight="1" x14ac:dyDescent="0.25">
      <c r="A409" s="26"/>
      <c r="B409" s="26"/>
      <c r="C409" s="26"/>
      <c r="D409" s="26"/>
      <c r="E409" s="27"/>
      <c r="F409" s="53"/>
    </row>
    <row r="410" spans="1:6" ht="25.5" hidden="1" customHeight="1" x14ac:dyDescent="0.25">
      <c r="A410" s="26"/>
      <c r="B410" s="26"/>
      <c r="C410" s="26"/>
      <c r="D410" s="26"/>
      <c r="E410" s="27"/>
      <c r="F410" s="53"/>
    </row>
    <row r="411" spans="1:6" ht="25.5" hidden="1" customHeight="1" x14ac:dyDescent="0.25">
      <c r="A411" s="26"/>
      <c r="B411" s="26"/>
      <c r="C411" s="26"/>
      <c r="D411" s="26"/>
      <c r="E411" s="27"/>
      <c r="F411" s="53"/>
    </row>
    <row r="412" spans="1:6" ht="25.5" hidden="1" customHeight="1" x14ac:dyDescent="0.25">
      <c r="A412" s="26"/>
      <c r="B412" s="26"/>
      <c r="C412" s="26"/>
      <c r="D412" s="26"/>
      <c r="E412" s="27"/>
      <c r="F412" s="53"/>
    </row>
    <row r="413" spans="1:6" ht="25.5" hidden="1" customHeight="1" x14ac:dyDescent="0.25">
      <c r="A413" s="26"/>
      <c r="B413" s="26"/>
      <c r="C413" s="26"/>
      <c r="D413" s="26"/>
      <c r="E413" s="28"/>
      <c r="F413" s="53"/>
    </row>
    <row r="414" spans="1:6" ht="25.5" hidden="1" customHeight="1" x14ac:dyDescent="0.25">
      <c r="A414" s="26"/>
      <c r="B414" s="26"/>
      <c r="C414" s="26"/>
      <c r="D414" s="26"/>
      <c r="E414" s="27"/>
      <c r="F414" s="53"/>
    </row>
    <row r="415" spans="1:6" ht="25.5" hidden="1" customHeight="1" x14ac:dyDescent="0.25">
      <c r="A415" s="26"/>
      <c r="B415" s="26"/>
      <c r="C415" s="26"/>
      <c r="D415" s="26"/>
      <c r="E415" s="27"/>
      <c r="F415" s="53"/>
    </row>
    <row r="416" spans="1:6" ht="25.5" hidden="1" customHeight="1" x14ac:dyDescent="0.25">
      <c r="A416" s="26"/>
      <c r="B416" s="26"/>
      <c r="C416" s="26"/>
      <c r="D416" s="26"/>
      <c r="E416" s="27"/>
      <c r="F416" s="53"/>
    </row>
    <row r="417" spans="1:6" ht="25.5" hidden="1" customHeight="1" x14ac:dyDescent="0.25">
      <c r="A417" s="26"/>
      <c r="B417" s="26"/>
      <c r="C417" s="26"/>
      <c r="D417" s="26"/>
      <c r="E417" s="27"/>
      <c r="F417" s="53"/>
    </row>
    <row r="418" spans="1:6" ht="25.5" hidden="1" customHeight="1" x14ac:dyDescent="0.25">
      <c r="A418" s="26"/>
      <c r="B418" s="26"/>
      <c r="C418" s="26"/>
      <c r="D418" s="26"/>
      <c r="E418" s="27"/>
      <c r="F418" s="53"/>
    </row>
    <row r="419" spans="1:6" ht="25.5" hidden="1" customHeight="1" x14ac:dyDescent="0.25">
      <c r="A419" s="26"/>
      <c r="B419" s="26"/>
      <c r="C419" s="26"/>
      <c r="D419" s="26"/>
      <c r="E419" s="27"/>
      <c r="F419" s="53"/>
    </row>
    <row r="420" spans="1:6" ht="25.5" hidden="1" customHeight="1" x14ac:dyDescent="0.25">
      <c r="A420" s="26"/>
      <c r="B420" s="26"/>
      <c r="C420" s="26"/>
      <c r="D420" s="26"/>
      <c r="E420" s="27"/>
      <c r="F420" s="53"/>
    </row>
    <row r="421" spans="1:6" ht="25.5" hidden="1" customHeight="1" x14ac:dyDescent="0.25">
      <c r="A421" s="26"/>
      <c r="B421" s="26"/>
      <c r="C421" s="26"/>
      <c r="D421" s="26"/>
      <c r="E421" s="27"/>
      <c r="F421" s="53"/>
    </row>
    <row r="422" spans="1:6" ht="25.5" hidden="1" customHeight="1" x14ac:dyDescent="0.25">
      <c r="A422" s="26"/>
      <c r="B422" s="26"/>
      <c r="C422" s="26"/>
      <c r="D422" s="26"/>
      <c r="E422" s="28"/>
      <c r="F422" s="53"/>
    </row>
    <row r="423" spans="1:6" ht="25.5" hidden="1" customHeight="1" x14ac:dyDescent="0.25">
      <c r="A423" s="26"/>
      <c r="B423" s="26"/>
      <c r="C423" s="26"/>
      <c r="D423" s="26"/>
      <c r="E423" s="27"/>
      <c r="F423" s="53"/>
    </row>
    <row r="424" spans="1:6" ht="25.5" hidden="1" customHeight="1" x14ac:dyDescent="0.25">
      <c r="A424" s="26"/>
      <c r="B424" s="26"/>
      <c r="C424" s="26"/>
      <c r="D424" s="26"/>
      <c r="E424" s="27"/>
      <c r="F424" s="53"/>
    </row>
    <row r="425" spans="1:6" ht="25.5" hidden="1" customHeight="1" x14ac:dyDescent="0.25">
      <c r="A425" s="26"/>
      <c r="B425" s="26"/>
      <c r="C425" s="26"/>
      <c r="D425" s="26"/>
      <c r="E425" s="28"/>
      <c r="F425" s="53"/>
    </row>
    <row r="426" spans="1:6" ht="25.5" hidden="1" customHeight="1" x14ac:dyDescent="0.25">
      <c r="A426" s="26"/>
      <c r="B426" s="26"/>
      <c r="C426" s="26"/>
      <c r="D426" s="26"/>
      <c r="E426" s="28"/>
      <c r="F426" s="53"/>
    </row>
    <row r="427" spans="1:6" ht="25.5" hidden="1" customHeight="1" x14ac:dyDescent="0.25">
      <c r="A427" s="26"/>
      <c r="B427" s="26"/>
      <c r="C427" s="26"/>
      <c r="D427" s="26"/>
      <c r="E427" s="27"/>
      <c r="F427" s="53"/>
    </row>
    <row r="428" spans="1:6" ht="25.5" hidden="1" customHeight="1" x14ac:dyDescent="0.25">
      <c r="A428" s="26"/>
      <c r="B428" s="26"/>
      <c r="C428" s="26"/>
      <c r="D428" s="26"/>
      <c r="E428" s="27"/>
      <c r="F428" s="53"/>
    </row>
    <row r="429" spans="1:6" ht="25.5" hidden="1" customHeight="1" x14ac:dyDescent="0.25">
      <c r="A429" s="26"/>
      <c r="B429" s="26"/>
      <c r="C429" s="26"/>
      <c r="D429" s="26"/>
      <c r="E429" s="27"/>
      <c r="F429" s="53"/>
    </row>
    <row r="430" spans="1:6" ht="25.5" hidden="1" customHeight="1" x14ac:dyDescent="0.25">
      <c r="A430" s="26"/>
      <c r="B430" s="26"/>
      <c r="C430" s="26"/>
      <c r="D430" s="26"/>
      <c r="E430" s="27"/>
      <c r="F430" s="53"/>
    </row>
    <row r="431" spans="1:6" ht="25.5" hidden="1" customHeight="1" x14ac:dyDescent="0.25">
      <c r="A431" s="26"/>
      <c r="B431" s="26"/>
      <c r="C431" s="26"/>
      <c r="D431" s="26"/>
      <c r="E431" s="27"/>
      <c r="F431" s="53"/>
    </row>
    <row r="432" spans="1:6" ht="25.5" hidden="1" customHeight="1" x14ac:dyDescent="0.25">
      <c r="A432" s="26"/>
      <c r="B432" s="26"/>
      <c r="C432" s="26"/>
      <c r="D432" s="26"/>
      <c r="E432" s="27"/>
      <c r="F432" s="53"/>
    </row>
    <row r="433" spans="1:6" ht="25.5" hidden="1" customHeight="1" x14ac:dyDescent="0.25">
      <c r="A433" s="26"/>
      <c r="B433" s="26"/>
      <c r="C433" s="26"/>
      <c r="D433" s="26"/>
      <c r="E433" s="27"/>
      <c r="F433" s="53"/>
    </row>
    <row r="434" spans="1:6" ht="25.5" hidden="1" customHeight="1" x14ac:dyDescent="0.25">
      <c r="A434" s="26"/>
      <c r="B434" s="26"/>
      <c r="C434" s="26"/>
      <c r="D434" s="26"/>
      <c r="E434" s="27"/>
      <c r="F434" s="53"/>
    </row>
    <row r="435" spans="1:6" ht="25.5" hidden="1" customHeight="1" x14ac:dyDescent="0.25">
      <c r="A435" s="26"/>
      <c r="B435" s="26"/>
      <c r="C435" s="26"/>
      <c r="D435" s="26"/>
      <c r="E435" s="27"/>
      <c r="F435" s="53"/>
    </row>
    <row r="436" spans="1:6" ht="25.5" hidden="1" customHeight="1" x14ac:dyDescent="0.25">
      <c r="A436" s="26"/>
      <c r="B436" s="26"/>
      <c r="C436" s="26"/>
      <c r="D436" s="26"/>
      <c r="E436" s="27"/>
      <c r="F436" s="53"/>
    </row>
    <row r="437" spans="1:6" ht="25.5" hidden="1" customHeight="1" x14ac:dyDescent="0.25">
      <c r="A437" s="26"/>
      <c r="B437" s="26"/>
      <c r="C437" s="26"/>
      <c r="D437" s="26"/>
      <c r="E437" s="27"/>
      <c r="F437" s="53"/>
    </row>
    <row r="438" spans="1:6" ht="25.5" hidden="1" customHeight="1" x14ac:dyDescent="0.25">
      <c r="A438" s="26"/>
      <c r="B438" s="26"/>
      <c r="C438" s="26"/>
      <c r="D438" s="26"/>
      <c r="E438" s="27"/>
      <c r="F438" s="53"/>
    </row>
    <row r="439" spans="1:6" ht="25.5" hidden="1" customHeight="1" x14ac:dyDescent="0.25">
      <c r="A439" s="26"/>
      <c r="B439" s="26"/>
      <c r="C439" s="26"/>
      <c r="D439" s="26"/>
      <c r="E439" s="28"/>
      <c r="F439" s="53"/>
    </row>
    <row r="440" spans="1:6" ht="25.5" hidden="1" customHeight="1" x14ac:dyDescent="0.25">
      <c r="A440" s="26"/>
      <c r="B440" s="26"/>
      <c r="C440" s="26"/>
      <c r="D440" s="26"/>
      <c r="E440" s="27"/>
      <c r="F440" s="53"/>
    </row>
    <row r="441" spans="1:6" ht="25.5" hidden="1" customHeight="1" x14ac:dyDescent="0.25">
      <c r="A441" s="26"/>
      <c r="B441" s="26"/>
      <c r="C441" s="26"/>
      <c r="D441" s="26"/>
      <c r="E441" s="27"/>
      <c r="F441" s="53"/>
    </row>
    <row r="442" spans="1:6" ht="25.5" hidden="1" customHeight="1" x14ac:dyDescent="0.25">
      <c r="A442" s="26"/>
      <c r="B442" s="26"/>
      <c r="C442" s="26"/>
      <c r="D442" s="26"/>
      <c r="E442" s="27"/>
      <c r="F442" s="53"/>
    </row>
    <row r="443" spans="1:6" ht="25.5" hidden="1" customHeight="1" x14ac:dyDescent="0.25">
      <c r="A443" s="26"/>
      <c r="B443" s="26"/>
      <c r="C443" s="26"/>
      <c r="D443" s="26"/>
      <c r="E443" s="27"/>
      <c r="F443" s="53"/>
    </row>
    <row r="444" spans="1:6" ht="25.5" hidden="1" customHeight="1" x14ac:dyDescent="0.25">
      <c r="A444" s="26"/>
      <c r="B444" s="26"/>
      <c r="C444" s="26"/>
      <c r="D444" s="26"/>
      <c r="E444" s="27"/>
      <c r="F444" s="53"/>
    </row>
    <row r="445" spans="1:6" ht="25.5" hidden="1" customHeight="1" x14ac:dyDescent="0.25">
      <c r="A445" s="26"/>
      <c r="B445" s="26"/>
      <c r="C445" s="26"/>
      <c r="D445" s="26"/>
      <c r="E445" s="27"/>
      <c r="F445" s="53"/>
    </row>
    <row r="446" spans="1:6" ht="25.5" hidden="1" customHeight="1" x14ac:dyDescent="0.25">
      <c r="A446" s="26"/>
      <c r="B446" s="26"/>
      <c r="C446" s="26"/>
      <c r="D446" s="26"/>
      <c r="E446" s="28"/>
      <c r="F446" s="53"/>
    </row>
    <row r="447" spans="1:6" ht="25.5" hidden="1" customHeight="1" x14ac:dyDescent="0.25">
      <c r="A447" s="26"/>
      <c r="B447" s="26"/>
      <c r="C447" s="26"/>
      <c r="D447" s="26"/>
      <c r="E447" s="27"/>
      <c r="F447" s="53"/>
    </row>
    <row r="448" spans="1:6" ht="25.5" hidden="1" customHeight="1" x14ac:dyDescent="0.25">
      <c r="A448" s="26"/>
      <c r="B448" s="26"/>
      <c r="C448" s="26"/>
      <c r="D448" s="26"/>
      <c r="E448" s="27"/>
      <c r="F448" s="53"/>
    </row>
    <row r="449" spans="1:6" ht="25.5" hidden="1" customHeight="1" x14ac:dyDescent="0.25">
      <c r="A449" s="26"/>
      <c r="B449" s="26"/>
      <c r="C449" s="26"/>
      <c r="D449" s="26"/>
      <c r="E449" s="27"/>
      <c r="F449" s="53"/>
    </row>
    <row r="450" spans="1:6" ht="25.5" hidden="1" customHeight="1" x14ac:dyDescent="0.25">
      <c r="A450" s="26"/>
      <c r="B450" s="26"/>
      <c r="C450" s="26"/>
      <c r="D450" s="26"/>
      <c r="E450" s="27"/>
      <c r="F450" s="53"/>
    </row>
    <row r="451" spans="1:6" ht="25.5" hidden="1" customHeight="1" x14ac:dyDescent="0.25">
      <c r="A451" s="26"/>
      <c r="B451" s="26"/>
      <c r="C451" s="26"/>
      <c r="D451" s="26"/>
      <c r="E451" s="27"/>
      <c r="F451" s="53"/>
    </row>
    <row r="452" spans="1:6" ht="25.5" hidden="1" customHeight="1" x14ac:dyDescent="0.25">
      <c r="A452" s="26"/>
      <c r="B452" s="26"/>
      <c r="C452" s="26"/>
      <c r="D452" s="26"/>
      <c r="E452" s="27"/>
      <c r="F452" s="53"/>
    </row>
    <row r="453" spans="1:6" ht="25.5" hidden="1" customHeight="1" x14ac:dyDescent="0.25">
      <c r="A453" s="26"/>
      <c r="B453" s="26"/>
      <c r="C453" s="26"/>
      <c r="D453" s="26"/>
      <c r="E453" s="27"/>
      <c r="F453" s="53"/>
    </row>
    <row r="454" spans="1:6" ht="25.5" hidden="1" customHeight="1" x14ac:dyDescent="0.25">
      <c r="A454" s="26"/>
      <c r="B454" s="26"/>
      <c r="C454" s="26"/>
      <c r="D454" s="26"/>
      <c r="E454" s="27"/>
      <c r="F454" s="53"/>
    </row>
    <row r="455" spans="1:6" ht="25.5" hidden="1" customHeight="1" x14ac:dyDescent="0.25">
      <c r="A455" s="26"/>
      <c r="B455" s="26"/>
      <c r="C455" s="26"/>
      <c r="D455" s="26"/>
      <c r="E455" s="27"/>
      <c r="F455" s="53"/>
    </row>
    <row r="456" spans="1:6" ht="25.5" hidden="1" customHeight="1" x14ac:dyDescent="0.25">
      <c r="A456" s="26"/>
      <c r="B456" s="26"/>
      <c r="C456" s="26"/>
      <c r="D456" s="26"/>
      <c r="E456" s="28"/>
      <c r="F456" s="53"/>
    </row>
    <row r="457" spans="1:6" ht="25.5" hidden="1" customHeight="1" x14ac:dyDescent="0.25">
      <c r="A457" s="26"/>
      <c r="B457" s="26"/>
      <c r="C457" s="26"/>
      <c r="D457" s="26"/>
      <c r="E457" s="27"/>
      <c r="F457" s="53"/>
    </row>
    <row r="458" spans="1:6" ht="25.5" hidden="1" customHeight="1" x14ac:dyDescent="0.25">
      <c r="A458" s="26"/>
      <c r="B458" s="26"/>
      <c r="C458" s="26"/>
      <c r="D458" s="26"/>
      <c r="E458" s="27"/>
      <c r="F458" s="53"/>
    </row>
    <row r="459" spans="1:6" ht="25.5" hidden="1" customHeight="1" x14ac:dyDescent="0.25">
      <c r="A459" s="26"/>
      <c r="B459" s="26"/>
      <c r="C459" s="26"/>
      <c r="D459" s="26"/>
      <c r="E459" s="27"/>
      <c r="F459" s="53"/>
    </row>
    <row r="460" spans="1:6" ht="25.5" hidden="1" customHeight="1" x14ac:dyDescent="0.25">
      <c r="A460" s="26"/>
      <c r="B460" s="26"/>
      <c r="C460" s="26"/>
      <c r="D460" s="26"/>
      <c r="E460" s="27"/>
      <c r="F460" s="53"/>
    </row>
    <row r="461" spans="1:6" ht="25.5" hidden="1" customHeight="1" x14ac:dyDescent="0.25">
      <c r="A461" s="26"/>
      <c r="B461" s="26"/>
      <c r="C461" s="26"/>
      <c r="D461" s="26"/>
      <c r="E461" s="27"/>
      <c r="F461" s="53"/>
    </row>
    <row r="462" spans="1:6" ht="25.5" hidden="1" customHeight="1" x14ac:dyDescent="0.25">
      <c r="A462" s="26"/>
      <c r="B462" s="26"/>
      <c r="C462" s="26"/>
      <c r="D462" s="26"/>
      <c r="E462" s="27"/>
      <c r="F462" s="53"/>
    </row>
    <row r="463" spans="1:6" ht="25.5" hidden="1" customHeight="1" x14ac:dyDescent="0.25">
      <c r="A463" s="26"/>
      <c r="B463" s="26"/>
      <c r="C463" s="26"/>
      <c r="D463" s="26"/>
      <c r="E463" s="27"/>
      <c r="F463" s="53"/>
    </row>
    <row r="464" spans="1:6" ht="25.5" hidden="1" customHeight="1" x14ac:dyDescent="0.25">
      <c r="A464" s="26"/>
      <c r="B464" s="26"/>
      <c r="C464" s="26"/>
      <c r="D464" s="26"/>
      <c r="E464" s="27"/>
      <c r="F464" s="53"/>
    </row>
    <row r="465" spans="1:6" ht="25.5" hidden="1" customHeight="1" x14ac:dyDescent="0.25">
      <c r="A465" s="26"/>
      <c r="B465" s="26"/>
      <c r="C465" s="26"/>
      <c r="D465" s="26"/>
      <c r="E465" s="27"/>
      <c r="F465" s="53"/>
    </row>
    <row r="466" spans="1:6" ht="25.5" hidden="1" customHeight="1" x14ac:dyDescent="0.25">
      <c r="A466" s="26"/>
      <c r="B466" s="26"/>
      <c r="C466" s="26"/>
      <c r="D466" s="26"/>
      <c r="E466" s="28"/>
      <c r="F466" s="53"/>
    </row>
    <row r="467" spans="1:6" ht="25.5" hidden="1" customHeight="1" x14ac:dyDescent="0.25">
      <c r="A467" s="26"/>
      <c r="B467" s="26"/>
      <c r="C467" s="26"/>
      <c r="D467" s="26"/>
      <c r="E467" s="27"/>
      <c r="F467" s="53"/>
    </row>
    <row r="468" spans="1:6" ht="25.5" hidden="1" customHeight="1" x14ac:dyDescent="0.25">
      <c r="A468" s="26"/>
      <c r="B468" s="26"/>
      <c r="C468" s="26"/>
      <c r="D468" s="26"/>
      <c r="E468" s="27"/>
      <c r="F468" s="53"/>
    </row>
    <row r="469" spans="1:6" ht="25.5" hidden="1" customHeight="1" x14ac:dyDescent="0.25">
      <c r="A469" s="26"/>
      <c r="B469" s="26"/>
      <c r="C469" s="26"/>
      <c r="D469" s="26"/>
      <c r="E469" s="28"/>
      <c r="F469" s="53"/>
    </row>
    <row r="470" spans="1:6" ht="25.5" hidden="1" customHeight="1" x14ac:dyDescent="0.25">
      <c r="A470" s="26"/>
      <c r="B470" s="26"/>
      <c r="C470" s="26"/>
      <c r="D470" s="26"/>
      <c r="E470" s="27"/>
      <c r="F470" s="53"/>
    </row>
    <row r="471" spans="1:6" ht="25.5" hidden="1" customHeight="1" x14ac:dyDescent="0.25">
      <c r="A471" s="26"/>
      <c r="B471" s="26"/>
      <c r="C471" s="26"/>
      <c r="D471" s="26"/>
      <c r="E471" s="27"/>
      <c r="F471" s="53"/>
    </row>
    <row r="472" spans="1:6" ht="25.5" hidden="1" customHeight="1" x14ac:dyDescent="0.25">
      <c r="A472" s="26"/>
      <c r="B472" s="26"/>
      <c r="C472" s="26"/>
      <c r="D472" s="26"/>
      <c r="E472" s="27"/>
      <c r="F472" s="53"/>
    </row>
    <row r="473" spans="1:6" ht="25.5" hidden="1" customHeight="1" x14ac:dyDescent="0.25">
      <c r="A473" s="26"/>
      <c r="B473" s="26"/>
      <c r="C473" s="26"/>
      <c r="D473" s="26"/>
      <c r="E473" s="28"/>
      <c r="F473" s="53"/>
    </row>
    <row r="474" spans="1:6" ht="25.5" hidden="1" customHeight="1" x14ac:dyDescent="0.25">
      <c r="A474" s="26"/>
      <c r="B474" s="26"/>
      <c r="C474" s="26"/>
      <c r="D474" s="26"/>
      <c r="E474" s="28"/>
      <c r="F474" s="53"/>
    </row>
    <row r="475" spans="1:6" ht="25.5" hidden="1" customHeight="1" x14ac:dyDescent="0.25">
      <c r="A475" s="26"/>
      <c r="B475" s="26"/>
      <c r="C475" s="26"/>
      <c r="D475" s="26"/>
      <c r="E475" s="27"/>
      <c r="F475" s="53"/>
    </row>
    <row r="476" spans="1:6" ht="25.5" hidden="1" customHeight="1" x14ac:dyDescent="0.25">
      <c r="A476" s="26"/>
      <c r="B476" s="26"/>
      <c r="C476" s="26"/>
      <c r="D476" s="26"/>
      <c r="E476" s="27"/>
      <c r="F476" s="53"/>
    </row>
    <row r="477" spans="1:6" ht="25.5" hidden="1" customHeight="1" x14ac:dyDescent="0.25">
      <c r="A477" s="26"/>
      <c r="B477" s="26"/>
      <c r="C477" s="26"/>
      <c r="D477" s="26"/>
      <c r="E477" s="27"/>
      <c r="F477" s="53"/>
    </row>
    <row r="478" spans="1:6" ht="25.5" hidden="1" customHeight="1" x14ac:dyDescent="0.25">
      <c r="A478" s="26"/>
      <c r="B478" s="26"/>
      <c r="C478" s="26"/>
      <c r="D478" s="26"/>
      <c r="E478" s="27"/>
      <c r="F478" s="53"/>
    </row>
    <row r="479" spans="1:6" ht="25.5" hidden="1" customHeight="1" x14ac:dyDescent="0.25">
      <c r="A479" s="26"/>
      <c r="B479" s="26"/>
      <c r="C479" s="26"/>
      <c r="D479" s="26"/>
      <c r="E479" s="27"/>
      <c r="F479" s="53"/>
    </row>
    <row r="480" spans="1:6" ht="25.5" hidden="1" customHeight="1" x14ac:dyDescent="0.25">
      <c r="A480" s="26"/>
      <c r="B480" s="26"/>
      <c r="C480" s="26"/>
      <c r="D480" s="26"/>
      <c r="E480" s="27"/>
      <c r="F480" s="53"/>
    </row>
    <row r="481" spans="1:6" ht="25.5" hidden="1" customHeight="1" x14ac:dyDescent="0.25">
      <c r="A481" s="26"/>
      <c r="B481" s="26"/>
      <c r="C481" s="26"/>
      <c r="D481" s="26"/>
      <c r="E481" s="28"/>
      <c r="F481" s="53"/>
    </row>
    <row r="482" spans="1:6" ht="25.5" hidden="1" customHeight="1" x14ac:dyDescent="0.25">
      <c r="A482" s="26"/>
      <c r="B482" s="26"/>
      <c r="C482" s="26"/>
      <c r="D482" s="26"/>
      <c r="E482" s="27"/>
      <c r="F482" s="53"/>
    </row>
    <row r="483" spans="1:6" ht="25.5" hidden="1" customHeight="1" x14ac:dyDescent="0.25">
      <c r="A483" s="26"/>
      <c r="B483" s="26"/>
      <c r="C483" s="26"/>
      <c r="D483" s="26"/>
      <c r="E483" s="27"/>
      <c r="F483" s="53"/>
    </row>
    <row r="484" spans="1:6" ht="25.5" hidden="1" customHeight="1" x14ac:dyDescent="0.25">
      <c r="A484" s="26"/>
      <c r="B484" s="26"/>
      <c r="C484" s="26"/>
      <c r="D484" s="26"/>
      <c r="E484" s="27"/>
      <c r="F484" s="53"/>
    </row>
    <row r="485" spans="1:6" ht="25.5" hidden="1" customHeight="1" x14ac:dyDescent="0.25">
      <c r="A485" s="26"/>
      <c r="B485" s="26"/>
      <c r="C485" s="26"/>
      <c r="D485" s="26"/>
      <c r="E485" s="27"/>
      <c r="F485" s="53"/>
    </row>
    <row r="486" spans="1:6" ht="25.5" hidden="1" customHeight="1" x14ac:dyDescent="0.25">
      <c r="A486" s="26"/>
      <c r="B486" s="26"/>
      <c r="C486" s="26"/>
      <c r="D486" s="26"/>
      <c r="E486" s="27"/>
      <c r="F486" s="53"/>
    </row>
    <row r="487" spans="1:6" ht="25.5" hidden="1" customHeight="1" x14ac:dyDescent="0.25">
      <c r="A487" s="26"/>
      <c r="B487" s="26"/>
      <c r="C487" s="26"/>
      <c r="D487" s="26"/>
      <c r="E487" s="28"/>
      <c r="F487" s="53"/>
    </row>
    <row r="488" spans="1:6" ht="25.5" hidden="1" customHeight="1" x14ac:dyDescent="0.25">
      <c r="A488" s="26"/>
      <c r="B488" s="26"/>
      <c r="C488" s="26"/>
      <c r="D488" s="26"/>
      <c r="E488" s="27"/>
      <c r="F488" s="53"/>
    </row>
    <row r="489" spans="1:6" ht="25.5" hidden="1" customHeight="1" x14ac:dyDescent="0.25">
      <c r="A489" s="26"/>
      <c r="B489" s="26"/>
      <c r="C489" s="26"/>
      <c r="D489" s="26"/>
      <c r="E489" s="27"/>
      <c r="F489" s="53"/>
    </row>
    <row r="490" spans="1:6" ht="25.5" hidden="1" customHeight="1" x14ac:dyDescent="0.25">
      <c r="A490" s="26"/>
      <c r="B490" s="26"/>
      <c r="C490" s="26"/>
      <c r="D490" s="26"/>
      <c r="E490" s="27"/>
      <c r="F490" s="53"/>
    </row>
    <row r="491" spans="1:6" ht="25.5" hidden="1" customHeight="1" x14ac:dyDescent="0.25">
      <c r="A491" s="26"/>
      <c r="B491" s="26"/>
      <c r="C491" s="26"/>
      <c r="D491" s="26"/>
      <c r="E491" s="28"/>
      <c r="F491" s="53"/>
    </row>
    <row r="492" spans="1:6" ht="25.5" hidden="1" customHeight="1" x14ac:dyDescent="0.25">
      <c r="A492" s="26"/>
      <c r="B492" s="26"/>
      <c r="C492" s="26"/>
      <c r="D492" s="26"/>
      <c r="E492" s="28"/>
      <c r="F492" s="53"/>
    </row>
    <row r="493" spans="1:6" ht="25.5" hidden="1" customHeight="1" x14ac:dyDescent="0.25">
      <c r="A493" s="26"/>
      <c r="B493" s="26"/>
      <c r="C493" s="26"/>
      <c r="D493" s="26"/>
      <c r="E493" s="27"/>
      <c r="F493" s="53"/>
    </row>
    <row r="494" spans="1:6" ht="25.5" hidden="1" customHeight="1" x14ac:dyDescent="0.25">
      <c r="A494" s="26"/>
      <c r="B494" s="26"/>
      <c r="C494" s="26"/>
      <c r="D494" s="26"/>
      <c r="E494" s="27"/>
      <c r="F494" s="53"/>
    </row>
    <row r="495" spans="1:6" ht="25.5" hidden="1" customHeight="1" x14ac:dyDescent="0.25">
      <c r="A495" s="26"/>
      <c r="B495" s="26"/>
      <c r="C495" s="26"/>
      <c r="D495" s="26"/>
      <c r="E495" s="27"/>
      <c r="F495" s="53"/>
    </row>
    <row r="496" spans="1:6" ht="25.5" hidden="1" customHeight="1" x14ac:dyDescent="0.25">
      <c r="A496" s="26"/>
      <c r="B496" s="26"/>
      <c r="C496" s="26"/>
      <c r="D496" s="26"/>
      <c r="E496" s="27"/>
      <c r="F496" s="53"/>
    </row>
    <row r="497" spans="1:6" ht="25.5" hidden="1" customHeight="1" x14ac:dyDescent="0.25">
      <c r="A497" s="26"/>
      <c r="B497" s="26"/>
      <c r="C497" s="26"/>
      <c r="D497" s="26"/>
      <c r="E497" s="27"/>
      <c r="F497" s="53"/>
    </row>
    <row r="498" spans="1:6" ht="25.5" hidden="1" customHeight="1" x14ac:dyDescent="0.25">
      <c r="A498" s="26"/>
      <c r="B498" s="26"/>
      <c r="C498" s="26"/>
      <c r="D498" s="26"/>
      <c r="E498" s="27"/>
      <c r="F498" s="53"/>
    </row>
    <row r="499" spans="1:6" ht="25.5" hidden="1" customHeight="1" x14ac:dyDescent="0.25">
      <c r="A499" s="26"/>
      <c r="B499" s="26"/>
      <c r="C499" s="26"/>
      <c r="D499" s="26"/>
      <c r="E499" s="27"/>
      <c r="F499" s="53"/>
    </row>
    <row r="500" spans="1:6" ht="25.5" hidden="1" customHeight="1" x14ac:dyDescent="0.25">
      <c r="A500" s="26"/>
      <c r="B500" s="26"/>
      <c r="C500" s="26"/>
      <c r="D500" s="26"/>
      <c r="E500" s="27"/>
      <c r="F500" s="53"/>
    </row>
    <row r="501" spans="1:6" ht="25.5" hidden="1" customHeight="1" x14ac:dyDescent="0.25">
      <c r="A501" s="26"/>
      <c r="B501" s="26"/>
      <c r="C501" s="26"/>
      <c r="D501" s="26"/>
      <c r="E501" s="28"/>
      <c r="F501" s="53"/>
    </row>
    <row r="502" spans="1:6" ht="25.5" hidden="1" customHeight="1" x14ac:dyDescent="0.25">
      <c r="A502" s="26"/>
      <c r="B502" s="26"/>
      <c r="C502" s="26"/>
      <c r="D502" s="26"/>
      <c r="E502" s="27"/>
      <c r="F502" s="53"/>
    </row>
    <row r="503" spans="1:6" ht="25.5" hidden="1" customHeight="1" x14ac:dyDescent="0.25">
      <c r="A503" s="26"/>
      <c r="B503" s="26"/>
      <c r="C503" s="26"/>
      <c r="D503" s="26"/>
      <c r="E503" s="27"/>
      <c r="F503" s="53"/>
    </row>
    <row r="504" spans="1:6" ht="25.5" hidden="1" customHeight="1" x14ac:dyDescent="0.25">
      <c r="A504" s="26"/>
      <c r="B504" s="26"/>
      <c r="C504" s="26"/>
      <c r="D504" s="26"/>
      <c r="E504" s="27"/>
      <c r="F504" s="53"/>
    </row>
    <row r="505" spans="1:6" ht="25.5" hidden="1" customHeight="1" x14ac:dyDescent="0.25">
      <c r="A505" s="26"/>
      <c r="B505" s="26"/>
      <c r="C505" s="26"/>
      <c r="D505" s="26"/>
      <c r="E505" s="27"/>
      <c r="F505" s="53"/>
    </row>
    <row r="506" spans="1:6" ht="25.5" hidden="1" customHeight="1" x14ac:dyDescent="0.25">
      <c r="A506" s="26"/>
      <c r="B506" s="26"/>
      <c r="C506" s="26"/>
      <c r="D506" s="26"/>
      <c r="E506" s="27"/>
      <c r="F506" s="53"/>
    </row>
    <row r="507" spans="1:6" ht="25.5" hidden="1" customHeight="1" x14ac:dyDescent="0.25">
      <c r="A507" s="26"/>
      <c r="B507" s="26"/>
      <c r="C507" s="26"/>
      <c r="D507" s="26"/>
      <c r="E507" s="27"/>
      <c r="F507" s="53"/>
    </row>
    <row r="508" spans="1:6" ht="25.5" hidden="1" customHeight="1" x14ac:dyDescent="0.25">
      <c r="A508" s="26"/>
      <c r="B508" s="26"/>
      <c r="C508" s="26"/>
      <c r="D508" s="26"/>
      <c r="E508" s="27"/>
      <c r="F508" s="53"/>
    </row>
    <row r="509" spans="1:6" ht="25.5" hidden="1" customHeight="1" x14ac:dyDescent="0.25">
      <c r="A509" s="26"/>
      <c r="B509" s="26"/>
      <c r="C509" s="26"/>
      <c r="D509" s="26"/>
      <c r="E509" s="27"/>
      <c r="F509" s="53"/>
    </row>
    <row r="510" spans="1:6" ht="25.5" hidden="1" customHeight="1" x14ac:dyDescent="0.25">
      <c r="A510" s="26"/>
      <c r="B510" s="26"/>
      <c r="C510" s="26"/>
      <c r="D510" s="26"/>
      <c r="E510" s="28"/>
      <c r="F510" s="53"/>
    </row>
    <row r="511" spans="1:6" ht="25.5" hidden="1" customHeight="1" x14ac:dyDescent="0.25">
      <c r="A511" s="26"/>
      <c r="B511" s="26"/>
      <c r="C511" s="26"/>
      <c r="D511" s="26"/>
      <c r="E511" s="27"/>
      <c r="F511" s="53"/>
    </row>
    <row r="512" spans="1:6" ht="25.5" hidden="1" customHeight="1" x14ac:dyDescent="0.25">
      <c r="A512" s="26"/>
      <c r="B512" s="26"/>
      <c r="C512" s="26"/>
      <c r="D512" s="26"/>
      <c r="E512" s="27"/>
      <c r="F512" s="53"/>
    </row>
    <row r="513" spans="1:6" ht="25.5" hidden="1" customHeight="1" x14ac:dyDescent="0.25">
      <c r="A513" s="26"/>
      <c r="B513" s="26"/>
      <c r="C513" s="26"/>
      <c r="D513" s="26"/>
      <c r="E513" s="28"/>
      <c r="F513" s="53"/>
    </row>
    <row r="514" spans="1:6" ht="25.5" hidden="1" customHeight="1" x14ac:dyDescent="0.25">
      <c r="A514" s="26"/>
      <c r="B514" s="26"/>
      <c r="C514" s="26"/>
      <c r="D514" s="26"/>
      <c r="E514" s="27"/>
      <c r="F514" s="53"/>
    </row>
    <row r="515" spans="1:6" ht="25.5" hidden="1" customHeight="1" x14ac:dyDescent="0.25">
      <c r="A515" s="26"/>
      <c r="B515" s="26"/>
      <c r="C515" s="26"/>
      <c r="D515" s="26"/>
      <c r="E515" s="27"/>
      <c r="F515" s="53"/>
    </row>
    <row r="516" spans="1:6" ht="25.5" hidden="1" customHeight="1" x14ac:dyDescent="0.25">
      <c r="A516" s="26"/>
      <c r="B516" s="26"/>
      <c r="C516" s="26"/>
      <c r="D516" s="26"/>
      <c r="E516" s="28"/>
      <c r="F516" s="53"/>
    </row>
    <row r="517" spans="1:6" ht="25.5" hidden="1" customHeight="1" x14ac:dyDescent="0.25">
      <c r="A517" s="26"/>
      <c r="B517" s="26"/>
      <c r="C517" s="26"/>
      <c r="D517" s="26"/>
      <c r="E517" s="27"/>
      <c r="F517" s="53"/>
    </row>
    <row r="518" spans="1:6" ht="25.5" hidden="1" customHeight="1" x14ac:dyDescent="0.25">
      <c r="A518" s="26"/>
      <c r="B518" s="26"/>
      <c r="C518" s="26"/>
      <c r="D518" s="26"/>
      <c r="E518" s="27"/>
      <c r="F518" s="53"/>
    </row>
    <row r="519" spans="1:6" ht="25.5" hidden="1" customHeight="1" x14ac:dyDescent="0.25">
      <c r="A519" s="26"/>
      <c r="B519" s="26"/>
      <c r="C519" s="26"/>
      <c r="D519" s="26"/>
      <c r="E519" s="28"/>
      <c r="F519" s="53"/>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9" zoomScaleNormal="100" workbookViewId="0">
      <selection activeCell="D3" sqref="D3"/>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 min="257" max="257" width="2.28515625" customWidth="1"/>
    <col min="258" max="258" width="10.140625" customWidth="1"/>
    <col min="259" max="259" width="4" customWidth="1"/>
    <col min="260" max="260" width="67.42578125" customWidth="1"/>
    <col min="261" max="261" width="18.85546875" customWidth="1"/>
    <col min="262" max="262" width="11.42578125" customWidth="1"/>
    <col min="513" max="513" width="2.28515625" customWidth="1"/>
    <col min="514" max="514" width="10.140625" customWidth="1"/>
    <col min="515" max="515" width="4" customWidth="1"/>
    <col min="516" max="516" width="67.42578125" customWidth="1"/>
    <col min="517" max="517" width="18.85546875" customWidth="1"/>
    <col min="518" max="518" width="11.42578125" customWidth="1"/>
    <col min="769" max="769" width="2.28515625" customWidth="1"/>
    <col min="770" max="770" width="10.140625" customWidth="1"/>
    <col min="771" max="771" width="4" customWidth="1"/>
    <col min="772" max="772" width="67.42578125" customWidth="1"/>
    <col min="773" max="773" width="18.85546875" customWidth="1"/>
    <col min="774" max="774" width="11.42578125" customWidth="1"/>
    <col min="1025" max="1025" width="2.28515625" customWidth="1"/>
    <col min="1026" max="1026" width="10.140625" customWidth="1"/>
    <col min="1027" max="1027" width="4" customWidth="1"/>
    <col min="1028" max="1028" width="67.42578125" customWidth="1"/>
    <col min="1029" max="1029" width="18.85546875" customWidth="1"/>
    <col min="1030" max="1030" width="11.42578125" customWidth="1"/>
    <col min="1281" max="1281" width="2.28515625" customWidth="1"/>
    <col min="1282" max="1282" width="10.140625" customWidth="1"/>
    <col min="1283" max="1283" width="4" customWidth="1"/>
    <col min="1284" max="1284" width="67.42578125" customWidth="1"/>
    <col min="1285" max="1285" width="18.85546875" customWidth="1"/>
    <col min="1286" max="1286" width="11.42578125" customWidth="1"/>
    <col min="1537" max="1537" width="2.28515625" customWidth="1"/>
    <col min="1538" max="1538" width="10.140625" customWidth="1"/>
    <col min="1539" max="1539" width="4" customWidth="1"/>
    <col min="1540" max="1540" width="67.42578125" customWidth="1"/>
    <col min="1541" max="1541" width="18.85546875" customWidth="1"/>
    <col min="1542" max="1542" width="11.42578125" customWidth="1"/>
    <col min="1793" max="1793" width="2.28515625" customWidth="1"/>
    <col min="1794" max="1794" width="10.140625" customWidth="1"/>
    <col min="1795" max="1795" width="4" customWidth="1"/>
    <col min="1796" max="1796" width="67.42578125" customWidth="1"/>
    <col min="1797" max="1797" width="18.85546875" customWidth="1"/>
    <col min="1798" max="1798" width="11.42578125" customWidth="1"/>
    <col min="2049" max="2049" width="2.28515625" customWidth="1"/>
    <col min="2050" max="2050" width="10.140625" customWidth="1"/>
    <col min="2051" max="2051" width="4" customWidth="1"/>
    <col min="2052" max="2052" width="67.42578125" customWidth="1"/>
    <col min="2053" max="2053" width="18.85546875" customWidth="1"/>
    <col min="2054" max="2054" width="11.42578125" customWidth="1"/>
    <col min="2305" max="2305" width="2.28515625" customWidth="1"/>
    <col min="2306" max="2306" width="10.140625" customWidth="1"/>
    <col min="2307" max="2307" width="4" customWidth="1"/>
    <col min="2308" max="2308" width="67.42578125" customWidth="1"/>
    <col min="2309" max="2309" width="18.85546875" customWidth="1"/>
    <col min="2310" max="2310" width="11.42578125" customWidth="1"/>
    <col min="2561" max="2561" width="2.28515625" customWidth="1"/>
    <col min="2562" max="2562" width="10.140625" customWidth="1"/>
    <col min="2563" max="2563" width="4" customWidth="1"/>
    <col min="2564" max="2564" width="67.42578125" customWidth="1"/>
    <col min="2565" max="2565" width="18.85546875" customWidth="1"/>
    <col min="2566" max="2566" width="11.42578125" customWidth="1"/>
    <col min="2817" max="2817" width="2.28515625" customWidth="1"/>
    <col min="2818" max="2818" width="10.140625" customWidth="1"/>
    <col min="2819" max="2819" width="4" customWidth="1"/>
    <col min="2820" max="2820" width="67.42578125" customWidth="1"/>
    <col min="2821" max="2821" width="18.85546875" customWidth="1"/>
    <col min="2822" max="2822" width="11.42578125" customWidth="1"/>
    <col min="3073" max="3073" width="2.28515625" customWidth="1"/>
    <col min="3074" max="3074" width="10.140625" customWidth="1"/>
    <col min="3075" max="3075" width="4" customWidth="1"/>
    <col min="3076" max="3076" width="67.42578125" customWidth="1"/>
    <col min="3077" max="3077" width="18.85546875" customWidth="1"/>
    <col min="3078" max="3078" width="11.42578125" customWidth="1"/>
    <col min="3329" max="3329" width="2.28515625" customWidth="1"/>
    <col min="3330" max="3330" width="10.140625" customWidth="1"/>
    <col min="3331" max="3331" width="4" customWidth="1"/>
    <col min="3332" max="3332" width="67.42578125" customWidth="1"/>
    <col min="3333" max="3333" width="18.85546875" customWidth="1"/>
    <col min="3334" max="3334" width="11.42578125" customWidth="1"/>
    <col min="3585" max="3585" width="2.28515625" customWidth="1"/>
    <col min="3586" max="3586" width="10.140625" customWidth="1"/>
    <col min="3587" max="3587" width="4" customWidth="1"/>
    <col min="3588" max="3588" width="67.42578125" customWidth="1"/>
    <col min="3589" max="3589" width="18.85546875" customWidth="1"/>
    <col min="3590" max="3590" width="11.42578125" customWidth="1"/>
    <col min="3841" max="3841" width="2.28515625" customWidth="1"/>
    <col min="3842" max="3842" width="10.140625" customWidth="1"/>
    <col min="3843" max="3843" width="4" customWidth="1"/>
    <col min="3844" max="3844" width="67.42578125" customWidth="1"/>
    <col min="3845" max="3845" width="18.85546875" customWidth="1"/>
    <col min="3846" max="3846" width="11.42578125" customWidth="1"/>
    <col min="4097" max="4097" width="2.28515625" customWidth="1"/>
    <col min="4098" max="4098" width="10.140625" customWidth="1"/>
    <col min="4099" max="4099" width="4" customWidth="1"/>
    <col min="4100" max="4100" width="67.42578125" customWidth="1"/>
    <col min="4101" max="4101" width="18.85546875" customWidth="1"/>
    <col min="4102" max="4102" width="11.42578125" customWidth="1"/>
    <col min="4353" max="4353" width="2.28515625" customWidth="1"/>
    <col min="4354" max="4354" width="10.140625" customWidth="1"/>
    <col min="4355" max="4355" width="4" customWidth="1"/>
    <col min="4356" max="4356" width="67.42578125" customWidth="1"/>
    <col min="4357" max="4357" width="18.85546875" customWidth="1"/>
    <col min="4358" max="4358" width="11.42578125" customWidth="1"/>
    <col min="4609" max="4609" width="2.28515625" customWidth="1"/>
    <col min="4610" max="4610" width="10.140625" customWidth="1"/>
    <col min="4611" max="4611" width="4" customWidth="1"/>
    <col min="4612" max="4612" width="67.42578125" customWidth="1"/>
    <col min="4613" max="4613" width="18.85546875" customWidth="1"/>
    <col min="4614" max="4614" width="11.42578125" customWidth="1"/>
    <col min="4865" max="4865" width="2.28515625" customWidth="1"/>
    <col min="4866" max="4866" width="10.140625" customWidth="1"/>
    <col min="4867" max="4867" width="4" customWidth="1"/>
    <col min="4868" max="4868" width="67.42578125" customWidth="1"/>
    <col min="4869" max="4869" width="18.85546875" customWidth="1"/>
    <col min="4870" max="4870" width="11.42578125" customWidth="1"/>
    <col min="5121" max="5121" width="2.28515625" customWidth="1"/>
    <col min="5122" max="5122" width="10.140625" customWidth="1"/>
    <col min="5123" max="5123" width="4" customWidth="1"/>
    <col min="5124" max="5124" width="67.42578125" customWidth="1"/>
    <col min="5125" max="5125" width="18.85546875" customWidth="1"/>
    <col min="5126" max="5126" width="11.42578125" customWidth="1"/>
    <col min="5377" max="5377" width="2.28515625" customWidth="1"/>
    <col min="5378" max="5378" width="10.140625" customWidth="1"/>
    <col min="5379" max="5379" width="4" customWidth="1"/>
    <col min="5380" max="5380" width="67.42578125" customWidth="1"/>
    <col min="5381" max="5381" width="18.85546875" customWidth="1"/>
    <col min="5382" max="5382" width="11.42578125" customWidth="1"/>
    <col min="5633" max="5633" width="2.28515625" customWidth="1"/>
    <col min="5634" max="5634" width="10.140625" customWidth="1"/>
    <col min="5635" max="5635" width="4" customWidth="1"/>
    <col min="5636" max="5636" width="67.42578125" customWidth="1"/>
    <col min="5637" max="5637" width="18.85546875" customWidth="1"/>
    <col min="5638" max="5638" width="11.42578125" customWidth="1"/>
    <col min="5889" max="5889" width="2.28515625" customWidth="1"/>
    <col min="5890" max="5890" width="10.140625" customWidth="1"/>
    <col min="5891" max="5891" width="4" customWidth="1"/>
    <col min="5892" max="5892" width="67.42578125" customWidth="1"/>
    <col min="5893" max="5893" width="18.85546875" customWidth="1"/>
    <col min="5894" max="5894" width="11.42578125" customWidth="1"/>
    <col min="6145" max="6145" width="2.28515625" customWidth="1"/>
    <col min="6146" max="6146" width="10.140625" customWidth="1"/>
    <col min="6147" max="6147" width="4" customWidth="1"/>
    <col min="6148" max="6148" width="67.42578125" customWidth="1"/>
    <col min="6149" max="6149" width="18.85546875" customWidth="1"/>
    <col min="6150" max="6150" width="11.42578125" customWidth="1"/>
    <col min="6401" max="6401" width="2.28515625" customWidth="1"/>
    <col min="6402" max="6402" width="10.140625" customWidth="1"/>
    <col min="6403" max="6403" width="4" customWidth="1"/>
    <col min="6404" max="6404" width="67.42578125" customWidth="1"/>
    <col min="6405" max="6405" width="18.85546875" customWidth="1"/>
    <col min="6406" max="6406" width="11.42578125" customWidth="1"/>
    <col min="6657" max="6657" width="2.28515625" customWidth="1"/>
    <col min="6658" max="6658" width="10.140625" customWidth="1"/>
    <col min="6659" max="6659" width="4" customWidth="1"/>
    <col min="6660" max="6660" width="67.42578125" customWidth="1"/>
    <col min="6661" max="6661" width="18.85546875" customWidth="1"/>
    <col min="6662" max="6662" width="11.42578125" customWidth="1"/>
    <col min="6913" max="6913" width="2.28515625" customWidth="1"/>
    <col min="6914" max="6914" width="10.140625" customWidth="1"/>
    <col min="6915" max="6915" width="4" customWidth="1"/>
    <col min="6916" max="6916" width="67.42578125" customWidth="1"/>
    <col min="6917" max="6917" width="18.85546875" customWidth="1"/>
    <col min="6918" max="6918" width="11.42578125" customWidth="1"/>
    <col min="7169" max="7169" width="2.28515625" customWidth="1"/>
    <col min="7170" max="7170" width="10.140625" customWidth="1"/>
    <col min="7171" max="7171" width="4" customWidth="1"/>
    <col min="7172" max="7172" width="67.42578125" customWidth="1"/>
    <col min="7173" max="7173" width="18.85546875" customWidth="1"/>
    <col min="7174" max="7174" width="11.42578125" customWidth="1"/>
    <col min="7425" max="7425" width="2.28515625" customWidth="1"/>
    <col min="7426" max="7426" width="10.140625" customWidth="1"/>
    <col min="7427" max="7427" width="4" customWidth="1"/>
    <col min="7428" max="7428" width="67.42578125" customWidth="1"/>
    <col min="7429" max="7429" width="18.85546875" customWidth="1"/>
    <col min="7430" max="7430" width="11.42578125" customWidth="1"/>
    <col min="7681" max="7681" width="2.28515625" customWidth="1"/>
    <col min="7682" max="7682" width="10.140625" customWidth="1"/>
    <col min="7683" max="7683" width="4" customWidth="1"/>
    <col min="7684" max="7684" width="67.42578125" customWidth="1"/>
    <col min="7685" max="7685" width="18.85546875" customWidth="1"/>
    <col min="7686" max="7686" width="11.42578125" customWidth="1"/>
    <col min="7937" max="7937" width="2.28515625" customWidth="1"/>
    <col min="7938" max="7938" width="10.140625" customWidth="1"/>
    <col min="7939" max="7939" width="4" customWidth="1"/>
    <col min="7940" max="7940" width="67.42578125" customWidth="1"/>
    <col min="7941" max="7941" width="18.85546875" customWidth="1"/>
    <col min="7942" max="7942" width="11.42578125" customWidth="1"/>
    <col min="8193" max="8193" width="2.28515625" customWidth="1"/>
    <col min="8194" max="8194" width="10.140625" customWidth="1"/>
    <col min="8195" max="8195" width="4" customWidth="1"/>
    <col min="8196" max="8196" width="67.42578125" customWidth="1"/>
    <col min="8197" max="8197" width="18.85546875" customWidth="1"/>
    <col min="8198" max="8198" width="11.42578125" customWidth="1"/>
    <col min="8449" max="8449" width="2.28515625" customWidth="1"/>
    <col min="8450" max="8450" width="10.140625" customWidth="1"/>
    <col min="8451" max="8451" width="4" customWidth="1"/>
    <col min="8452" max="8452" width="67.42578125" customWidth="1"/>
    <col min="8453" max="8453" width="18.85546875" customWidth="1"/>
    <col min="8454" max="8454" width="11.42578125" customWidth="1"/>
    <col min="8705" max="8705" width="2.28515625" customWidth="1"/>
    <col min="8706" max="8706" width="10.140625" customWidth="1"/>
    <col min="8707" max="8707" width="4" customWidth="1"/>
    <col min="8708" max="8708" width="67.42578125" customWidth="1"/>
    <col min="8709" max="8709" width="18.85546875" customWidth="1"/>
    <col min="8710" max="8710" width="11.42578125" customWidth="1"/>
    <col min="8961" max="8961" width="2.28515625" customWidth="1"/>
    <col min="8962" max="8962" width="10.140625" customWidth="1"/>
    <col min="8963" max="8963" width="4" customWidth="1"/>
    <col min="8964" max="8964" width="67.42578125" customWidth="1"/>
    <col min="8965" max="8965" width="18.85546875" customWidth="1"/>
    <col min="8966" max="8966" width="11.42578125" customWidth="1"/>
    <col min="9217" max="9217" width="2.28515625" customWidth="1"/>
    <col min="9218" max="9218" width="10.140625" customWidth="1"/>
    <col min="9219" max="9219" width="4" customWidth="1"/>
    <col min="9220" max="9220" width="67.42578125" customWidth="1"/>
    <col min="9221" max="9221" width="18.85546875" customWidth="1"/>
    <col min="9222" max="9222" width="11.42578125" customWidth="1"/>
    <col min="9473" max="9473" width="2.28515625" customWidth="1"/>
    <col min="9474" max="9474" width="10.140625" customWidth="1"/>
    <col min="9475" max="9475" width="4" customWidth="1"/>
    <col min="9476" max="9476" width="67.42578125" customWidth="1"/>
    <col min="9477" max="9477" width="18.85546875" customWidth="1"/>
    <col min="9478" max="9478" width="11.42578125" customWidth="1"/>
    <col min="9729" max="9729" width="2.28515625" customWidth="1"/>
    <col min="9730" max="9730" width="10.140625" customWidth="1"/>
    <col min="9731" max="9731" width="4" customWidth="1"/>
    <col min="9732" max="9732" width="67.42578125" customWidth="1"/>
    <col min="9733" max="9733" width="18.85546875" customWidth="1"/>
    <col min="9734" max="9734" width="11.42578125" customWidth="1"/>
    <col min="9985" max="9985" width="2.28515625" customWidth="1"/>
    <col min="9986" max="9986" width="10.140625" customWidth="1"/>
    <col min="9987" max="9987" width="4" customWidth="1"/>
    <col min="9988" max="9988" width="67.42578125" customWidth="1"/>
    <col min="9989" max="9989" width="18.85546875" customWidth="1"/>
    <col min="9990" max="9990" width="11.42578125" customWidth="1"/>
    <col min="10241" max="10241" width="2.28515625" customWidth="1"/>
    <col min="10242" max="10242" width="10.140625" customWidth="1"/>
    <col min="10243" max="10243" width="4" customWidth="1"/>
    <col min="10244" max="10244" width="67.42578125" customWidth="1"/>
    <col min="10245" max="10245" width="18.85546875" customWidth="1"/>
    <col min="10246" max="10246" width="11.42578125" customWidth="1"/>
    <col min="10497" max="10497" width="2.28515625" customWidth="1"/>
    <col min="10498" max="10498" width="10.140625" customWidth="1"/>
    <col min="10499" max="10499" width="4" customWidth="1"/>
    <col min="10500" max="10500" width="67.42578125" customWidth="1"/>
    <col min="10501" max="10501" width="18.85546875" customWidth="1"/>
    <col min="10502" max="10502" width="11.42578125" customWidth="1"/>
    <col min="10753" max="10753" width="2.28515625" customWidth="1"/>
    <col min="10754" max="10754" width="10.140625" customWidth="1"/>
    <col min="10755" max="10755" width="4" customWidth="1"/>
    <col min="10756" max="10756" width="67.42578125" customWidth="1"/>
    <col min="10757" max="10757" width="18.85546875" customWidth="1"/>
    <col min="10758" max="10758" width="11.42578125" customWidth="1"/>
    <col min="11009" max="11009" width="2.28515625" customWidth="1"/>
    <col min="11010" max="11010" width="10.140625" customWidth="1"/>
    <col min="11011" max="11011" width="4" customWidth="1"/>
    <col min="11012" max="11012" width="67.42578125" customWidth="1"/>
    <col min="11013" max="11013" width="18.85546875" customWidth="1"/>
    <col min="11014" max="11014" width="11.42578125" customWidth="1"/>
    <col min="11265" max="11265" width="2.28515625" customWidth="1"/>
    <col min="11266" max="11266" width="10.140625" customWidth="1"/>
    <col min="11267" max="11267" width="4" customWidth="1"/>
    <col min="11268" max="11268" width="67.42578125" customWidth="1"/>
    <col min="11269" max="11269" width="18.85546875" customWidth="1"/>
    <col min="11270" max="11270" width="11.42578125" customWidth="1"/>
    <col min="11521" max="11521" width="2.28515625" customWidth="1"/>
    <col min="11522" max="11522" width="10.140625" customWidth="1"/>
    <col min="11523" max="11523" width="4" customWidth="1"/>
    <col min="11524" max="11524" width="67.42578125" customWidth="1"/>
    <col min="11525" max="11525" width="18.85546875" customWidth="1"/>
    <col min="11526" max="11526" width="11.42578125" customWidth="1"/>
    <col min="11777" max="11777" width="2.28515625" customWidth="1"/>
    <col min="11778" max="11778" width="10.140625" customWidth="1"/>
    <col min="11779" max="11779" width="4" customWidth="1"/>
    <col min="11780" max="11780" width="67.42578125" customWidth="1"/>
    <col min="11781" max="11781" width="18.85546875" customWidth="1"/>
    <col min="11782" max="11782" width="11.42578125" customWidth="1"/>
    <col min="12033" max="12033" width="2.28515625" customWidth="1"/>
    <col min="12034" max="12034" width="10.140625" customWidth="1"/>
    <col min="12035" max="12035" width="4" customWidth="1"/>
    <col min="12036" max="12036" width="67.42578125" customWidth="1"/>
    <col min="12037" max="12037" width="18.85546875" customWidth="1"/>
    <col min="12038" max="12038" width="11.42578125" customWidth="1"/>
    <col min="12289" max="12289" width="2.28515625" customWidth="1"/>
    <col min="12290" max="12290" width="10.140625" customWidth="1"/>
    <col min="12291" max="12291" width="4" customWidth="1"/>
    <col min="12292" max="12292" width="67.42578125" customWidth="1"/>
    <col min="12293" max="12293" width="18.85546875" customWidth="1"/>
    <col min="12294" max="12294" width="11.42578125" customWidth="1"/>
    <col min="12545" max="12545" width="2.28515625" customWidth="1"/>
    <col min="12546" max="12546" width="10.140625" customWidth="1"/>
    <col min="12547" max="12547" width="4" customWidth="1"/>
    <col min="12548" max="12548" width="67.42578125" customWidth="1"/>
    <col min="12549" max="12549" width="18.85546875" customWidth="1"/>
    <col min="12550" max="12550" width="11.42578125" customWidth="1"/>
    <col min="12801" max="12801" width="2.28515625" customWidth="1"/>
    <col min="12802" max="12802" width="10.140625" customWidth="1"/>
    <col min="12803" max="12803" width="4" customWidth="1"/>
    <col min="12804" max="12804" width="67.42578125" customWidth="1"/>
    <col min="12805" max="12805" width="18.85546875" customWidth="1"/>
    <col min="12806" max="12806" width="11.42578125" customWidth="1"/>
    <col min="13057" max="13057" width="2.28515625" customWidth="1"/>
    <col min="13058" max="13058" width="10.140625" customWidth="1"/>
    <col min="13059" max="13059" width="4" customWidth="1"/>
    <col min="13060" max="13060" width="67.42578125" customWidth="1"/>
    <col min="13061" max="13061" width="18.85546875" customWidth="1"/>
    <col min="13062" max="13062" width="11.42578125" customWidth="1"/>
    <col min="13313" max="13313" width="2.28515625" customWidth="1"/>
    <col min="13314" max="13314" width="10.140625" customWidth="1"/>
    <col min="13315" max="13315" width="4" customWidth="1"/>
    <col min="13316" max="13316" width="67.42578125" customWidth="1"/>
    <col min="13317" max="13317" width="18.85546875" customWidth="1"/>
    <col min="13318" max="13318" width="11.42578125" customWidth="1"/>
    <col min="13569" max="13569" width="2.28515625" customWidth="1"/>
    <col min="13570" max="13570" width="10.140625" customWidth="1"/>
    <col min="13571" max="13571" width="4" customWidth="1"/>
    <col min="13572" max="13572" width="67.42578125" customWidth="1"/>
    <col min="13573" max="13573" width="18.85546875" customWidth="1"/>
    <col min="13574" max="13574" width="11.42578125" customWidth="1"/>
    <col min="13825" max="13825" width="2.28515625" customWidth="1"/>
    <col min="13826" max="13826" width="10.140625" customWidth="1"/>
    <col min="13827" max="13827" width="4" customWidth="1"/>
    <col min="13828" max="13828" width="67.42578125" customWidth="1"/>
    <col min="13829" max="13829" width="18.85546875" customWidth="1"/>
    <col min="13830" max="13830" width="11.42578125" customWidth="1"/>
    <col min="14081" max="14081" width="2.28515625" customWidth="1"/>
    <col min="14082" max="14082" width="10.140625" customWidth="1"/>
    <col min="14083" max="14083" width="4" customWidth="1"/>
    <col min="14084" max="14084" width="67.42578125" customWidth="1"/>
    <col min="14085" max="14085" width="18.85546875" customWidth="1"/>
    <col min="14086" max="14086" width="11.42578125" customWidth="1"/>
    <col min="14337" max="14337" width="2.28515625" customWidth="1"/>
    <col min="14338" max="14338" width="10.140625" customWidth="1"/>
    <col min="14339" max="14339" width="4" customWidth="1"/>
    <col min="14340" max="14340" width="67.42578125" customWidth="1"/>
    <col min="14341" max="14341" width="18.85546875" customWidth="1"/>
    <col min="14342" max="14342" width="11.42578125" customWidth="1"/>
    <col min="14593" max="14593" width="2.28515625" customWidth="1"/>
    <col min="14594" max="14594" width="10.140625" customWidth="1"/>
    <col min="14595" max="14595" width="4" customWidth="1"/>
    <col min="14596" max="14596" width="67.42578125" customWidth="1"/>
    <col min="14597" max="14597" width="18.85546875" customWidth="1"/>
    <col min="14598" max="14598" width="11.42578125" customWidth="1"/>
    <col min="14849" max="14849" width="2.28515625" customWidth="1"/>
    <col min="14850" max="14850" width="10.140625" customWidth="1"/>
    <col min="14851" max="14851" width="4" customWidth="1"/>
    <col min="14852" max="14852" width="67.42578125" customWidth="1"/>
    <col min="14853" max="14853" width="18.85546875" customWidth="1"/>
    <col min="14854" max="14854" width="11.42578125" customWidth="1"/>
    <col min="15105" max="15105" width="2.28515625" customWidth="1"/>
    <col min="15106" max="15106" width="10.140625" customWidth="1"/>
    <col min="15107" max="15107" width="4" customWidth="1"/>
    <col min="15108" max="15108" width="67.42578125" customWidth="1"/>
    <col min="15109" max="15109" width="18.85546875" customWidth="1"/>
    <col min="15110" max="15110" width="11.42578125" customWidth="1"/>
    <col min="15361" max="15361" width="2.28515625" customWidth="1"/>
    <col min="15362" max="15362" width="10.140625" customWidth="1"/>
    <col min="15363" max="15363" width="4" customWidth="1"/>
    <col min="15364" max="15364" width="67.42578125" customWidth="1"/>
    <col min="15365" max="15365" width="18.85546875" customWidth="1"/>
    <col min="15366" max="15366" width="11.42578125" customWidth="1"/>
    <col min="15617" max="15617" width="2.28515625" customWidth="1"/>
    <col min="15618" max="15618" width="10.140625" customWidth="1"/>
    <col min="15619" max="15619" width="4" customWidth="1"/>
    <col min="15620" max="15620" width="67.42578125" customWidth="1"/>
    <col min="15621" max="15621" width="18.85546875" customWidth="1"/>
    <col min="15622" max="15622" width="11.42578125" customWidth="1"/>
    <col min="15873" max="15873" width="2.28515625" customWidth="1"/>
    <col min="15874" max="15874" width="10.140625" customWidth="1"/>
    <col min="15875" max="15875" width="4" customWidth="1"/>
    <col min="15876" max="15876" width="67.42578125" customWidth="1"/>
    <col min="15877" max="15877" width="18.85546875" customWidth="1"/>
    <col min="15878" max="15878" width="11.42578125" customWidth="1"/>
    <col min="16129" max="16129" width="2.28515625" customWidth="1"/>
    <col min="16130" max="16130" width="10.140625" customWidth="1"/>
    <col min="16131" max="16131" width="4" customWidth="1"/>
    <col min="16132" max="16132" width="67.42578125" customWidth="1"/>
    <col min="16133" max="16133" width="18.85546875" customWidth="1"/>
    <col min="16134" max="16134" width="11.42578125" customWidth="1"/>
  </cols>
  <sheetData>
    <row r="1" spans="1:7" ht="50.25" customHeight="1" x14ac:dyDescent="0.35">
      <c r="A1" s="695" t="s">
        <v>1227</v>
      </c>
      <c r="B1" s="696"/>
      <c r="C1" s="696"/>
      <c r="D1" s="696"/>
      <c r="E1" s="697"/>
      <c r="F1" s="497"/>
    </row>
    <row r="2" spans="1:7" s="108" customFormat="1" ht="27" customHeight="1" x14ac:dyDescent="0.25">
      <c r="A2" s="493" t="s">
        <v>1172</v>
      </c>
      <c r="B2" s="494"/>
      <c r="C2" s="494"/>
      <c r="D2" s="494"/>
      <c r="E2" s="495"/>
      <c r="F2" s="498"/>
      <c r="G2" s="499"/>
    </row>
    <row r="3" spans="1:7" ht="41.25" customHeight="1" x14ac:dyDescent="0.25">
      <c r="A3" s="698" t="s">
        <v>1201</v>
      </c>
      <c r="B3" s="699"/>
      <c r="C3" s="700"/>
      <c r="D3" s="524" t="s">
        <v>1202</v>
      </c>
      <c r="E3" s="525" t="s">
        <v>1203</v>
      </c>
      <c r="F3" s="500"/>
    </row>
    <row r="4" spans="1:7" s="1" customFormat="1" ht="6" customHeight="1" x14ac:dyDescent="0.25">
      <c r="A4" s="501"/>
      <c r="B4" s="502"/>
      <c r="C4" s="502"/>
      <c r="D4" s="502"/>
      <c r="E4" s="503"/>
      <c r="F4" s="504"/>
    </row>
    <row r="5" spans="1:7" s="108" customFormat="1" ht="21" customHeight="1" x14ac:dyDescent="0.25">
      <c r="A5" s="505">
        <v>1</v>
      </c>
      <c r="B5" s="701" t="s">
        <v>1204</v>
      </c>
      <c r="C5" s="701"/>
      <c r="D5" s="701"/>
      <c r="E5" s="506">
        <f>SUM(E6:E8)</f>
        <v>0</v>
      </c>
    </row>
    <row r="6" spans="1:7" ht="20.100000000000001" customHeight="1" x14ac:dyDescent="0.25">
      <c r="A6" s="507"/>
      <c r="B6" s="508"/>
      <c r="C6" s="509">
        <v>1.1000000000000001</v>
      </c>
      <c r="D6" s="510" t="s">
        <v>1205</v>
      </c>
      <c r="E6" s="511">
        <v>0</v>
      </c>
    </row>
    <row r="7" spans="1:7" ht="20.100000000000001" customHeight="1" x14ac:dyDescent="0.25">
      <c r="A7" s="507"/>
      <c r="B7" s="508"/>
      <c r="C7" s="509">
        <v>1.2</v>
      </c>
      <c r="D7" s="510" t="s">
        <v>1206</v>
      </c>
      <c r="E7" s="511">
        <v>0</v>
      </c>
    </row>
    <row r="8" spans="1:7" ht="20.100000000000001" customHeight="1" x14ac:dyDescent="0.25">
      <c r="A8" s="507"/>
      <c r="B8" s="508"/>
      <c r="C8" s="509">
        <v>1.3</v>
      </c>
      <c r="D8" s="512" t="s">
        <v>1207</v>
      </c>
      <c r="E8" s="511">
        <v>0</v>
      </c>
    </row>
    <row r="9" spans="1:7" s="108" customFormat="1" ht="21" customHeight="1" x14ac:dyDescent="0.25">
      <c r="A9" s="513">
        <v>2</v>
      </c>
      <c r="B9" s="691" t="s">
        <v>1208</v>
      </c>
      <c r="C9" s="691"/>
      <c r="D9" s="691"/>
      <c r="E9" s="514">
        <f>SUM(E10:E16)</f>
        <v>0</v>
      </c>
    </row>
    <row r="10" spans="1:7" ht="20.100000000000001" customHeight="1" x14ac:dyDescent="0.25">
      <c r="A10" s="515"/>
      <c r="B10" s="516"/>
      <c r="C10" s="517">
        <v>2.1</v>
      </c>
      <c r="D10" s="518" t="s">
        <v>1209</v>
      </c>
      <c r="E10" s="511">
        <v>0</v>
      </c>
    </row>
    <row r="11" spans="1:7" ht="20.100000000000001" customHeight="1" x14ac:dyDescent="0.25">
      <c r="A11" s="515"/>
      <c r="B11" s="516"/>
      <c r="C11" s="517">
        <v>2.2000000000000002</v>
      </c>
      <c r="D11" s="519" t="s">
        <v>1210</v>
      </c>
      <c r="E11" s="511">
        <v>0</v>
      </c>
    </row>
    <row r="12" spans="1:7" ht="20.100000000000001" customHeight="1" x14ac:dyDescent="0.25">
      <c r="A12" s="515"/>
      <c r="B12" s="516"/>
      <c r="C12" s="517">
        <v>2.2999999999999998</v>
      </c>
      <c r="D12" s="520" t="s">
        <v>1211</v>
      </c>
      <c r="E12" s="511">
        <v>0</v>
      </c>
    </row>
    <row r="13" spans="1:7" ht="20.100000000000001" customHeight="1" x14ac:dyDescent="0.25">
      <c r="A13" s="515"/>
      <c r="B13" s="516"/>
      <c r="C13" s="517">
        <v>2.4</v>
      </c>
      <c r="D13" s="520" t="s">
        <v>1212</v>
      </c>
      <c r="E13" s="511">
        <v>0</v>
      </c>
    </row>
    <row r="14" spans="1:7" ht="20.100000000000001" customHeight="1" x14ac:dyDescent="0.25">
      <c r="A14" s="515"/>
      <c r="B14" s="516"/>
      <c r="C14" s="517">
        <v>2.5</v>
      </c>
      <c r="D14" s="520" t="s">
        <v>1213</v>
      </c>
      <c r="E14" s="511">
        <v>0</v>
      </c>
    </row>
    <row r="15" spans="1:7" ht="20.100000000000001" customHeight="1" x14ac:dyDescent="0.25">
      <c r="A15" s="515"/>
      <c r="B15" s="516"/>
      <c r="C15" s="517">
        <v>2.6</v>
      </c>
      <c r="D15" s="520" t="s">
        <v>1214</v>
      </c>
      <c r="E15" s="511">
        <v>0</v>
      </c>
    </row>
    <row r="16" spans="1:7" ht="20.100000000000001" customHeight="1" x14ac:dyDescent="0.25">
      <c r="A16" s="515"/>
      <c r="B16" s="516"/>
      <c r="C16" s="517">
        <v>2.7</v>
      </c>
      <c r="D16" s="520" t="s">
        <v>1215</v>
      </c>
      <c r="E16" s="511">
        <v>0</v>
      </c>
    </row>
    <row r="17" spans="1:5" s="108" customFormat="1" ht="21" customHeight="1" x14ac:dyDescent="0.25">
      <c r="A17" s="513">
        <v>3</v>
      </c>
      <c r="B17" s="691" t="s">
        <v>1216</v>
      </c>
      <c r="C17" s="691"/>
      <c r="D17" s="691"/>
      <c r="E17" s="514">
        <f>SUM(E18:E20)</f>
        <v>0</v>
      </c>
    </row>
    <row r="18" spans="1:5" ht="20.100000000000001" customHeight="1" x14ac:dyDescent="0.25">
      <c r="A18" s="515"/>
      <c r="B18" s="516"/>
      <c r="C18" s="517">
        <v>3.1</v>
      </c>
      <c r="D18" s="520" t="s">
        <v>1217</v>
      </c>
      <c r="E18" s="511">
        <v>0</v>
      </c>
    </row>
    <row r="19" spans="1:5" ht="20.100000000000001" customHeight="1" x14ac:dyDescent="0.25">
      <c r="A19" s="515"/>
      <c r="B19" s="516"/>
      <c r="C19" s="517">
        <v>3.2</v>
      </c>
      <c r="D19" s="520" t="s">
        <v>1218</v>
      </c>
      <c r="E19" s="511">
        <v>0</v>
      </c>
    </row>
    <row r="20" spans="1:5" ht="20.100000000000001" customHeight="1" x14ac:dyDescent="0.25">
      <c r="A20" s="515"/>
      <c r="B20" s="516"/>
      <c r="C20" s="517">
        <v>3.3</v>
      </c>
      <c r="D20" s="520" t="s">
        <v>1219</v>
      </c>
      <c r="E20" s="511">
        <v>0</v>
      </c>
    </row>
    <row r="21" spans="1:5" s="108" customFormat="1" ht="21" customHeight="1" x14ac:dyDescent="0.25">
      <c r="A21" s="513">
        <v>4</v>
      </c>
      <c r="B21" s="691" t="s">
        <v>1220</v>
      </c>
      <c r="C21" s="691"/>
      <c r="D21" s="691"/>
      <c r="E21" s="514">
        <f>SUM(E22:E23)</f>
        <v>0</v>
      </c>
    </row>
    <row r="22" spans="1:5" ht="20.100000000000001" customHeight="1" x14ac:dyDescent="0.25">
      <c r="A22" s="507"/>
      <c r="B22" s="508"/>
      <c r="C22" s="517">
        <v>4.0999999999999996</v>
      </c>
      <c r="D22" s="520" t="s">
        <v>1221</v>
      </c>
      <c r="E22" s="511">
        <v>0</v>
      </c>
    </row>
    <row r="23" spans="1:5" ht="20.100000000000001" customHeight="1" x14ac:dyDescent="0.25">
      <c r="A23" s="507"/>
      <c r="B23" s="508"/>
      <c r="C23" s="517">
        <v>4.2</v>
      </c>
      <c r="D23" s="520" t="s">
        <v>1222</v>
      </c>
      <c r="E23" s="511">
        <v>0</v>
      </c>
    </row>
    <row r="24" spans="1:5" s="108" customFormat="1" ht="21" customHeight="1" x14ac:dyDescent="0.25">
      <c r="A24" s="513">
        <v>5</v>
      </c>
      <c r="B24" s="691" t="s">
        <v>1223</v>
      </c>
      <c r="C24" s="691"/>
      <c r="D24" s="691"/>
      <c r="E24" s="514">
        <f>SUM(E25:E26)</f>
        <v>0</v>
      </c>
    </row>
    <row r="25" spans="1:5" ht="20.100000000000001" customHeight="1" x14ac:dyDescent="0.25">
      <c r="A25" s="507"/>
      <c r="B25" s="508"/>
      <c r="C25" s="517">
        <v>5.0999999999999996</v>
      </c>
      <c r="D25" s="520" t="s">
        <v>1224</v>
      </c>
      <c r="E25" s="511">
        <v>0</v>
      </c>
    </row>
    <row r="26" spans="1:5" ht="20.100000000000001" customHeight="1" x14ac:dyDescent="0.25">
      <c r="A26" s="507"/>
      <c r="B26" s="508"/>
      <c r="C26" s="517">
        <v>5.2</v>
      </c>
      <c r="D26" s="520" t="s">
        <v>1225</v>
      </c>
      <c r="E26" s="511">
        <v>0</v>
      </c>
    </row>
    <row r="27" spans="1:5" ht="5.25" customHeight="1" x14ac:dyDescent="0.25">
      <c r="A27" s="507"/>
      <c r="B27" s="508"/>
      <c r="C27" s="521"/>
      <c r="D27" s="522"/>
      <c r="E27" s="511"/>
    </row>
    <row r="28" spans="1:5" s="108" customFormat="1" ht="28.5" customHeight="1" x14ac:dyDescent="0.25">
      <c r="A28" s="692" t="s">
        <v>1226</v>
      </c>
      <c r="B28" s="693"/>
      <c r="C28" s="693"/>
      <c r="D28" s="694"/>
      <c r="E28" s="523">
        <f>SUM(E5+E9+E17+E21+E24)</f>
        <v>0</v>
      </c>
    </row>
  </sheetData>
  <mergeCells count="8">
    <mergeCell ref="B21:D21"/>
    <mergeCell ref="B24:D24"/>
    <mergeCell ref="A28:D28"/>
    <mergeCell ref="A1:E1"/>
    <mergeCell ref="A3:C3"/>
    <mergeCell ref="B5:D5"/>
    <mergeCell ref="B9:D9"/>
    <mergeCell ref="B17:D17"/>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S.H-INGRESOS</vt:lpstr>
      <vt:lpstr>ESTIMACIÓN DE INGRESOS</vt:lpstr>
      <vt:lpstr>PRESUP.EGRESOS FUENTE FINANCIAM</vt:lpstr>
      <vt:lpstr>S.H. EGRESOS</vt:lpstr>
      <vt:lpstr>PROYECCIONES INGRESOS</vt:lpstr>
      <vt:lpstr>PROYECCIONES EGRESOS</vt:lpstr>
      <vt:lpstr>CLASIFIC.ADMINISTRATIVA</vt:lpstr>
      <vt:lpstr>CLASIFIC.FUNCIONAL DEL GASTO</vt:lpstr>
      <vt:lpstr>PRES. CLASIF.  PROGRAMATICA</vt:lpstr>
      <vt:lpstr>ESTUDIOS ACTUARIALES</vt:lpstr>
      <vt:lpstr>PLANTILLA  </vt:lpstr>
      <vt:lpstr> CAT. FUNCION, SUB FUNCION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Windows User</cp:lastModifiedBy>
  <cp:lastPrinted>2018-12-14T21:17:35Z</cp:lastPrinted>
  <dcterms:created xsi:type="dcterms:W3CDTF">2013-09-24T17:23:29Z</dcterms:created>
  <dcterms:modified xsi:type="dcterms:W3CDTF">2019-02-18T15:34:34Z</dcterms:modified>
</cp:coreProperties>
</file>